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__"/>
  <bookViews>
    <workbookView xWindow="0" yWindow="120" windowWidth="21840" windowHeight="12120" tabRatio="227" activeTab="0"/>
  </bookViews>
  <sheets>
    <sheet name="23" sheetId="1" r:id="rId1"/>
    <sheet name="ตรางสรุป" sheetId="2" r:id="rId2"/>
  </sheets>
  <definedNames>
    <definedName name="_xlfn.COUNTIFS" hidden="1">#NAME?</definedName>
    <definedName name="_xlfn.SUMIFS" hidden="1">#NAME?</definedName>
    <definedName name="_xlnm.Print_Area" localSheetId="0">'23'!$A$1:$BD$347</definedName>
    <definedName name="_xlnm.Print_Area" localSheetId="1">'ตรางสรุป'!$A$1:$L$18</definedName>
    <definedName name="_xlnm.Print_Titles" localSheetId="0">'23'!$1:$6</definedName>
  </definedNames>
  <calcPr fullCalcOnLoad="1"/>
</workbook>
</file>

<file path=xl/sharedStrings.xml><?xml version="1.0" encoding="utf-8"?>
<sst xmlns="http://schemas.openxmlformats.org/spreadsheetml/2006/main" count="1230" uniqueCount="419">
  <si>
    <t>โครงการ</t>
  </si>
  <si>
    <t>ลำดับที่</t>
  </si>
  <si>
    <t>ปตร./ปตน./สน.</t>
  </si>
  <si>
    <t>ระดับน้ำสูงสุดวันก่อน</t>
  </si>
  <si>
    <t>ระดับน้ำประจำวัน ณ เวลา 06.00 น.</t>
  </si>
  <si>
    <t>ปริมาณน้ำที่ระบาย+สูบน้ำ</t>
  </si>
  <si>
    <t>รวมการ</t>
  </si>
  <si>
    <t>หมายเหตุ</t>
  </si>
  <si>
    <t>ลงแม่น้ำ</t>
  </si>
  <si>
    <t>(1) ปตร./ปตน.</t>
  </si>
  <si>
    <t>(2) สถานีสูบน้ำถาวร</t>
  </si>
  <si>
    <t>ระบายน้ำ</t>
  </si>
  <si>
    <t>(3) เครื่องสูบน้ำเคลื่อนที่</t>
  </si>
  <si>
    <t>ด้านแม่น้ำ</t>
  </si>
  <si>
    <t>ด้านในคลอง</t>
  </si>
  <si>
    <t>จำนวน</t>
  </si>
  <si>
    <t>ความกว้าง</t>
  </si>
  <si>
    <t>เปิดบาน</t>
  </si>
  <si>
    <t>ยกบาน</t>
  </si>
  <si>
    <t>เวลา</t>
  </si>
  <si>
    <t>เปิดระบาย</t>
  </si>
  <si>
    <t>ขนาด</t>
  </si>
  <si>
    <t>จำนวนสูบ</t>
  </si>
  <si>
    <t>เวลาสูบ</t>
  </si>
  <si>
    <t>ปริมาณสูบน้ำ</t>
  </si>
  <si>
    <t>(1)+(2)+(3)</t>
  </si>
  <si>
    <t>ม. (รทก.)</t>
  </si>
  <si>
    <t>ช่อง</t>
  </si>
  <si>
    <t>ม.</t>
  </si>
  <si>
    <t>ชม.</t>
  </si>
  <si>
    <t>เครื่อง</t>
  </si>
  <si>
    <t>(เครื่อง)</t>
  </si>
  <si>
    <t>(ชม.)</t>
  </si>
  <si>
    <t>Mm3/day</t>
  </si>
  <si>
    <t>รวมการระบายน้ำออกจากพื้นที่ทุ่งเจ้าพระยาทั้ง 2 ฝั่ง</t>
  </si>
  <si>
    <t>รวมการระบายน้ำออกจากพื้นที่ทุ่งเจ้าพระยาฝั่งตะวันออก</t>
  </si>
  <si>
    <t>DH</t>
  </si>
  <si>
    <t>H</t>
  </si>
  <si>
    <t>ระบายลงแม่น้ำเจ้าพระยา</t>
  </si>
  <si>
    <t>โครงการฯเจ้าเจ็ด</t>
  </si>
  <si>
    <t>รังสิตเหนือ</t>
  </si>
  <si>
    <t>ปตร.คลองเปรมเหนือรังสิต</t>
  </si>
  <si>
    <t>ลงแม่น้ำเจ้าพระยา</t>
  </si>
  <si>
    <t>แม่น้ำท่าจีน</t>
  </si>
  <si>
    <t>สน.สระเก็บน้ำพระราม 9-คลอง5</t>
  </si>
  <si>
    <t xml:space="preserve">1.ปตร.ปตน.สน. จำนวน </t>
  </si>
  <si>
    <t>แห่ง</t>
  </si>
  <si>
    <t>สน.สระเก็บน้ำพระราม 9-คลอง6</t>
  </si>
  <si>
    <t>2.สน.สูบน้ำถาวร จำนวน</t>
  </si>
  <si>
    <t>ปตร.เปรมเหนือบางปะอิน</t>
  </si>
  <si>
    <t>3.เครื่องสูบน้ำเคลื่อนที่ จำนวน</t>
  </si>
  <si>
    <t>ปตร.หนองหมู</t>
  </si>
  <si>
    <t>4.ระบายน้ำ วันละ</t>
  </si>
  <si>
    <t>ล้าน ลบ.ม.</t>
  </si>
  <si>
    <t>ปตร.ปลายคลอง 2 อ.</t>
  </si>
  <si>
    <t>รังสิตใต้</t>
  </si>
  <si>
    <t>สน.จุฬาลงกรณ์</t>
  </si>
  <si>
    <t>แม่น้ำเจ้าพระยา</t>
  </si>
  <si>
    <t>ปตน.จุฬาลงกรณ์</t>
  </si>
  <si>
    <t>ปตร.เปรมใต้รังสิต</t>
  </si>
  <si>
    <t>นนทบุรี</t>
  </si>
  <si>
    <t>ปตร.คลองบางบุนนาค</t>
  </si>
  <si>
    <t>ปตร.คลองบางขุนเทียน</t>
  </si>
  <si>
    <t>ปตร. คลองบางตะนาวศรี</t>
  </si>
  <si>
    <t>ทรบ.คลองบางขวาง</t>
  </si>
  <si>
    <t>โครงการฯพระยาบรรลือ</t>
  </si>
  <si>
    <t>ปตร.คลองบางแพรก 1</t>
  </si>
  <si>
    <t>ทรบ.คลองบางแพรก 2</t>
  </si>
  <si>
    <t>ทรบ.คลองมะขามโพรง</t>
  </si>
  <si>
    <t>ปตร.คลองบางซื่อน้อย</t>
  </si>
  <si>
    <t>ปตร.คลองบางกระสอ</t>
  </si>
  <si>
    <t>ปตร.คลองบางสร้อยทอง</t>
  </si>
  <si>
    <t>ปตร. คลองบางธรณี</t>
  </si>
  <si>
    <t>ทรบ.คลองวัดตำหนักใต้</t>
  </si>
  <si>
    <t>ปตร.คลองท่าทราย</t>
  </si>
  <si>
    <t>ปตร. ปลายคลองท่าทราย</t>
  </si>
  <si>
    <t>ปตร. คลองบางตลาด</t>
  </si>
  <si>
    <t>ปตร.ปลายคลองบางตลาด</t>
  </si>
  <si>
    <t>ทรบ.คลองบางตลาดน้อย</t>
  </si>
  <si>
    <t>โครงการฯพระพิมล</t>
  </si>
  <si>
    <t>ทรบ.คลองวัดกลางเกร็ด</t>
  </si>
  <si>
    <t>ปตร. คลองบางพูด</t>
  </si>
  <si>
    <t>ปตร.คลองบางพัง</t>
  </si>
  <si>
    <t>ทรบ.คลองบ้านเก่า</t>
  </si>
  <si>
    <t>ปตร. คลองบ้านใหม่</t>
  </si>
  <si>
    <t>ปทุมธานี</t>
  </si>
  <si>
    <t>ปตร.สน.คลองเชียงรากน้อย</t>
  </si>
  <si>
    <t>ปตร.สน.คลองเชียงรากใหม่</t>
  </si>
  <si>
    <t>ปตร.บ้านพลับ</t>
  </si>
  <si>
    <t>ปตร.โคกตาเขียว</t>
  </si>
  <si>
    <t>ปตร.คลองสาธารณะ</t>
  </si>
  <si>
    <t>ปตร.คลองคู</t>
  </si>
  <si>
    <t>ปตร.สน.คลองบ้านพร้าว</t>
  </si>
  <si>
    <t>โครงการฯภาษีเจริญ</t>
  </si>
  <si>
    <t>ปตร.คลองเชียงรากใหญ่</t>
  </si>
  <si>
    <t>ปตร.สน.คลองบ้านกระแชง</t>
  </si>
  <si>
    <t>ปตร.สน.คลองบางหลวงเชียงราก</t>
  </si>
  <si>
    <t>ระบายลงแม่น้ำนครนายก</t>
  </si>
  <si>
    <t>ปตน. สน.เสาวภาผ่องศรี</t>
  </si>
  <si>
    <t>ลงแม่น้ำนครนายก</t>
  </si>
  <si>
    <t>ปตร.บางกระจิก</t>
  </si>
  <si>
    <t>ปตร.ปลายคลอง 23</t>
  </si>
  <si>
    <t>โครงการฯสมุทรสาคร</t>
  </si>
  <si>
    <t>ปตร.คลอง 22</t>
  </si>
  <si>
    <t>อ่าวไทย</t>
  </si>
  <si>
    <t>ปตร.พระอาจารย์</t>
  </si>
  <si>
    <t>ปตน. สน.สมบูรณ์</t>
  </si>
  <si>
    <t>ปตร.สน. คลอง 21</t>
  </si>
  <si>
    <t>ปตร.คลอง 20</t>
  </si>
  <si>
    <t>ปตร.คลอง 19</t>
  </si>
  <si>
    <t>ระบายลงแม่น้ำบางปะกง</t>
  </si>
  <si>
    <t>พระองค์ไชยานุชิต</t>
  </si>
  <si>
    <t>ปตร.สน.บางขนาก</t>
  </si>
  <si>
    <t>ลงแม่น้ำบางปะกง</t>
  </si>
  <si>
    <t>ปตร.สน.ประจำรัง</t>
  </si>
  <si>
    <t>สภาพการระบานน้ำพื้นที่ฝั่งตะวันตก</t>
  </si>
  <si>
    <t>ปตร.สน.บางโรง</t>
  </si>
  <si>
    <t>ปตร.บางห้าง</t>
  </si>
  <si>
    <t>ปตร.บ้านใหม่</t>
  </si>
  <si>
    <t>ปตร.สน. ท่าไข่</t>
  </si>
  <si>
    <t>ปตร.สน.บางพระ</t>
  </si>
  <si>
    <t>ปตร.สน. ท่าถั่ว</t>
  </si>
  <si>
    <t>ปตร.ลาดขวาง</t>
  </si>
  <si>
    <t>ปตร.แสนภูดาษ</t>
  </si>
  <si>
    <t>ปตร.จางวาง</t>
  </si>
  <si>
    <t>ปตร.คลองใหม่</t>
  </si>
  <si>
    <t>ปตร.สน.ชีปะขาว</t>
  </si>
  <si>
    <t>ปตร.สน.ปากคลองคันกั้นน้ำบางขนาก-ท่าไข่</t>
  </si>
  <si>
    <t>ปตร.สน.วังตะเคียน</t>
  </si>
  <si>
    <t>ปตร.สน. ปากตะคลอง</t>
  </si>
  <si>
    <t>ระบายลงอ่าวไทย</t>
  </si>
  <si>
    <t>ชลหารพิจิตร</t>
  </si>
  <si>
    <t>ปตร.บางปิ้ง</t>
  </si>
  <si>
    <t>พ้นน้ำ</t>
  </si>
  <si>
    <t>ลงอ่าวไทย</t>
  </si>
  <si>
    <t>ปตร.ชลหารพิจิตร</t>
  </si>
  <si>
    <t>สถานีสูบน้ำชลหารพิจิตร 1</t>
  </si>
  <si>
    <t>รวมระบายน้ำลงแม่น้ำท่าจีน</t>
  </si>
  <si>
    <t>สถานีสูบน้ำชลหารพิจิตร 2</t>
  </si>
  <si>
    <t>รวมระบายน้ำลงแม่น้ำเจ้าพระยา</t>
  </si>
  <si>
    <t>สถานีสูบน้ำคลองด่าน 2</t>
  </si>
  <si>
    <t>-</t>
  </si>
  <si>
    <t>รวมระบายน้ำลงอ่าวไทย</t>
  </si>
  <si>
    <t>สถานีสูบน้ำเจริญราษฎร์</t>
  </si>
  <si>
    <t>รวมปริมาตรน้ำที่ระบายทั้งสิ้น</t>
  </si>
  <si>
    <t>สถานีสูบน้ำบางปลา</t>
  </si>
  <si>
    <t>สถานีสูบน้ำบางปลาร้า</t>
  </si>
  <si>
    <t>สถานีสูบน้ำตำหรุ</t>
  </si>
  <si>
    <t>สถานีสูบน้ำสุวรรณภูมิ</t>
  </si>
  <si>
    <t>ปตร.คลองตรง</t>
  </si>
  <si>
    <t>ปตร.สน.นางหงษ์</t>
  </si>
  <si>
    <t>ปตร.สน. พระยาวิสูตร</t>
  </si>
  <si>
    <t>ปตร.สน.เทพรังสรรค์</t>
  </si>
  <si>
    <t>สมุทรปราการ</t>
  </si>
  <si>
    <t xml:space="preserve"> ปตร.คลองสวน</t>
  </si>
  <si>
    <t xml:space="preserve"> ปตร.คลองกระออม</t>
  </si>
  <si>
    <t>ระบายในพื้นที่</t>
  </si>
  <si>
    <t>ปตร.กลางคลองรังสิต (12-13)</t>
  </si>
  <si>
    <t>กลางคลองรังสิต</t>
  </si>
  <si>
    <t>สน.คลองหกวา</t>
  </si>
  <si>
    <t>ลงคลองหกวา</t>
  </si>
  <si>
    <t>ไซฟอนหกวา</t>
  </si>
  <si>
    <t>ปตร.ปลายคลอง 13</t>
  </si>
  <si>
    <t>ลงคลอง 13</t>
  </si>
  <si>
    <t>จากคลองหกวาสายล่างลงคลอง 13</t>
  </si>
  <si>
    <t>จากคลองรังสิตลงคลอง 13</t>
  </si>
  <si>
    <t>ปตร.กลางคลองบางขนาก</t>
  </si>
  <si>
    <t>ปตร.กลางคลองประเวศน์</t>
  </si>
  <si>
    <t>สน.และ ปตร.หนองจอก</t>
  </si>
  <si>
    <t>ลงคลองบางขนาก</t>
  </si>
  <si>
    <t xml:space="preserve">ปตร.กลางคลองหลวงแพ่ง </t>
  </si>
  <si>
    <t>สน.และปตร.คลองประเวศน์ฯ</t>
  </si>
  <si>
    <t>ลงคลองพระองค์</t>
  </si>
  <si>
    <t>ปตร.คลองสองหลวงแพ่ง</t>
  </si>
  <si>
    <t>ปตร.คลองหนึ่งหลวงแพ่ง</t>
  </si>
  <si>
    <t>ปตร.คลองกาหลง</t>
  </si>
  <si>
    <t>รวมการระบายน้ำออกจากพื้นที่ทุ่งเจ้าพระยาฝั่งตะวันตก</t>
  </si>
  <si>
    <t>ระบายลงแม่น้ำท่าจีน</t>
  </si>
  <si>
    <t>เจ้าเจ็ดบางยี่หน</t>
  </si>
  <si>
    <t>สน.ปตน.บางยี่หน</t>
  </si>
  <si>
    <t>block 1</t>
  </si>
  <si>
    <t>ปตร.ดาบเงิน</t>
  </si>
  <si>
    <t>ปตร.สน.ปลายคลองสาลี</t>
  </si>
  <si>
    <t>ปตร.บางปลาร้า</t>
  </si>
  <si>
    <t>ปตร.บางซอ</t>
  </si>
  <si>
    <t>พระยาบรรลือ</t>
  </si>
  <si>
    <t>ปตร. พระยาบรรลือ</t>
  </si>
  <si>
    <t>ปตน. พระยาบรรลือ</t>
  </si>
  <si>
    <t>สน.พระยาบรรลือ</t>
  </si>
  <si>
    <t>ปตร. สน.บางหวาย</t>
  </si>
  <si>
    <t>block 2</t>
  </si>
  <si>
    <t>ปตร.สน.บางไทรป่า</t>
  </si>
  <si>
    <t>ปตร. สน.ประชาศรัย</t>
  </si>
  <si>
    <t>ปตร.พิศมัย</t>
  </si>
  <si>
    <t>พระพิมล</t>
  </si>
  <si>
    <t>สสน.พระพิมล</t>
  </si>
  <si>
    <t>ปตน.พระพิมล</t>
  </si>
  <si>
    <t>ปตร.พระพิมล</t>
  </si>
  <si>
    <t>ปตร.บางยุง</t>
  </si>
  <si>
    <t>block 3</t>
  </si>
  <si>
    <t>ปตร.บางภาษี</t>
  </si>
  <si>
    <t>สสน.บางภาษี</t>
  </si>
  <si>
    <t>ปตร.นกกระทุง</t>
  </si>
  <si>
    <t>ปตร.ลำพญา</t>
  </si>
  <si>
    <t>ปตร.ทองหลาง</t>
  </si>
  <si>
    <t>ปตร.มะเดื่อ</t>
  </si>
  <si>
    <t>ปตร.มะดัน</t>
  </si>
  <si>
    <t>ปตร.สวิตชาติ</t>
  </si>
  <si>
    <t>ปตร.บางขโมย</t>
  </si>
  <si>
    <t>ปตร.บางควาย</t>
  </si>
  <si>
    <t>ปตร.บางบอน</t>
  </si>
  <si>
    <t>ปตร.บางแก้วฟ้า</t>
  </si>
  <si>
    <t>ปตร.ตาอิน</t>
  </si>
  <si>
    <t>ปตร.เจ็กก๊วย</t>
  </si>
  <si>
    <t>ปตร.บางปลาดุก</t>
  </si>
  <si>
    <t>ปตร.ลัดกลางทุ่ง</t>
  </si>
  <si>
    <t>ปตร.บางกระจัน</t>
  </si>
  <si>
    <t>ปตร.บางไกรซ้อน</t>
  </si>
  <si>
    <t>ทรบ.รางจิก</t>
  </si>
  <si>
    <t>ปตร.บางสะบ้า</t>
  </si>
  <si>
    <t>ปตร.สำโรง</t>
  </si>
  <si>
    <t>ทรบ.คลองควาย</t>
  </si>
  <si>
    <t>ปตร.สน. คลองโยง</t>
  </si>
  <si>
    <t>ปตร..คลองโยง</t>
  </si>
  <si>
    <t>ปตร.กระทุ่มเมือง</t>
  </si>
  <si>
    <t>ปตร.คลองขุดใหม่</t>
  </si>
  <si>
    <t>8"</t>
  </si>
  <si>
    <t>ปตร.บางคลองเก็ง</t>
  </si>
  <si>
    <t>สสน.มหาสวัสดิ์</t>
  </si>
  <si>
    <t xml:space="preserve"> </t>
  </si>
  <si>
    <t>4"</t>
  </si>
  <si>
    <t>ปตร.มหาสวัสดิ์</t>
  </si>
  <si>
    <t>ปตน.มหาสวัสดิ์</t>
  </si>
  <si>
    <t>ปตร.สน.บ้านกล้วย</t>
  </si>
  <si>
    <t>ภาษีเจริญ</t>
  </si>
  <si>
    <t>ปตร. สน.มะยม</t>
  </si>
  <si>
    <t>block 4</t>
  </si>
  <si>
    <t>8",12"</t>
  </si>
  <si>
    <t>ปตร. สน.ยาว</t>
  </si>
  <si>
    <t>12"</t>
  </si>
  <si>
    <t>ปตร. สน. โรงคราม</t>
  </si>
  <si>
    <t>ปตร. สน. สุคต(ด้านแม่น้ำท่าจีน)</t>
  </si>
  <si>
    <t>สน. ทรบ.บางเตย</t>
  </si>
  <si>
    <t>สน. ปตร.สามบาท (ด้านแม่น้ำท่าจีน)</t>
  </si>
  <si>
    <t>สน. ปตร.วัฒนา</t>
  </si>
  <si>
    <t>6",8",10",12"</t>
  </si>
  <si>
    <t>สน. ปตร.บางกระทึก</t>
  </si>
  <si>
    <t>8",10",12"</t>
  </si>
  <si>
    <t>สน. ปตร.ฉาง</t>
  </si>
  <si>
    <t>10",12"</t>
  </si>
  <si>
    <t>สน. ปตร.บางยาง</t>
  </si>
  <si>
    <t>48"</t>
  </si>
  <si>
    <t>สน. ปตร.บางซื่อ</t>
  </si>
  <si>
    <t>8",12",14",16",60"</t>
  </si>
  <si>
    <t>สน. ปตร.ท่าพูด</t>
  </si>
  <si>
    <t>4",8"</t>
  </si>
  <si>
    <t>สน. ทรบ.พร้าว</t>
  </si>
  <si>
    <t>10"</t>
  </si>
  <si>
    <t>สน. ปตร.บ้านไร่</t>
  </si>
  <si>
    <t>สถานีสูบน้ำ  ปตร.ไหหลำ(บน)</t>
  </si>
  <si>
    <t>10",16"</t>
  </si>
  <si>
    <t>สถานีสูบน้ำ ปตร. คลองตันเจริญสุข</t>
  </si>
  <si>
    <t>สถานีสูบน้ำ  ปตร.คลองนา</t>
  </si>
  <si>
    <t>สน. ปตร.อ้อมใหญ่</t>
  </si>
  <si>
    <t>สน. ปตร.อ้อมน้อย</t>
  </si>
  <si>
    <t>สน. ปตร.นางสาวเหนือ</t>
  </si>
  <si>
    <t>สน. ปตร.บางพระ</t>
  </si>
  <si>
    <t>สน. ปตน.กระทุ่มแบน</t>
  </si>
  <si>
    <t>6 " , 8"</t>
  </si>
  <si>
    <t>สน. ปตร.ท่าเสา</t>
  </si>
  <si>
    <t xml:space="preserve">ปตร.ไหหลำ </t>
  </si>
  <si>
    <t>ปตร.บางกรูด</t>
  </si>
  <si>
    <t>ปตร.ตาเพชร</t>
  </si>
  <si>
    <t>ปตร.กระทุ่มแบน (แป๊ะกง)</t>
  </si>
  <si>
    <t>สน.  ปตร.สี่วาพาสวัสดิ์</t>
  </si>
  <si>
    <t>สน.  ปตร.คอกกระบือ</t>
  </si>
  <si>
    <t>สน.  ปตร.บางน้ำจืด</t>
  </si>
  <si>
    <t>สน.ปตร.สมุทรสาครสายเก่า</t>
  </si>
  <si>
    <t>ปตร.สวนฝ้าย</t>
  </si>
  <si>
    <t>ที่ติดตั้งเครื่องสูบน้ำอื่น ๆ</t>
  </si>
  <si>
    <t>สมุทรสาคร</t>
  </si>
  <si>
    <t>ปตร. และสน.คลองมหาชัย</t>
  </si>
  <si>
    <t>ปตร.ขนมจีน</t>
  </si>
  <si>
    <t>ปตร.บางแขยง</t>
  </si>
  <si>
    <t>ปตร.ท่าช้าง</t>
  </si>
  <si>
    <t>ปตร.ช่างเหล็ก</t>
  </si>
  <si>
    <t>ปตร.ปลายคลองไผ่พระ</t>
  </si>
  <si>
    <t>ปตร.บางแก</t>
  </si>
  <si>
    <t>ปตร.บ้านแขก</t>
  </si>
  <si>
    <t>ปตร.สิงหนาท</t>
  </si>
  <si>
    <t>ปตน.สิงหนาท</t>
  </si>
  <si>
    <t>ปตร.พระอุดม</t>
  </si>
  <si>
    <t>block 2-1</t>
  </si>
  <si>
    <t>ปตน.พระอุดม</t>
  </si>
  <si>
    <t>ปตร.บางบัวทอง</t>
  </si>
  <si>
    <t>ปตน.บางบัวทอง</t>
  </si>
  <si>
    <t>ปตร. สน. ยายส่อน</t>
  </si>
  <si>
    <t>block 3-1</t>
  </si>
  <si>
    <t>ปตร.บางใหญ่</t>
  </si>
  <si>
    <t>ปตร.ฉิมพลี</t>
  </si>
  <si>
    <t>ปตน.ฉิมพลี</t>
  </si>
  <si>
    <t>ปตร.คลองควาย</t>
  </si>
  <si>
    <t>block 2-2</t>
  </si>
  <si>
    <t>ปตร.บางเตย</t>
  </si>
  <si>
    <t>ปตร.คลองวัดดอกไม้</t>
  </si>
  <si>
    <t>ปตร.คลองวัดตำหนัก</t>
  </si>
  <si>
    <t>ปตร.สน. คลองสะแก</t>
  </si>
  <si>
    <t>ปตร.คลองเกาะปิ้ง</t>
  </si>
  <si>
    <t>ปตร.คลองบ้านธาตุ</t>
  </si>
  <si>
    <t>ปตร.คลองวัดสิงห์</t>
  </si>
  <si>
    <t>ปตร.คลองวัดแจ้ง</t>
  </si>
  <si>
    <t>ปตร.คลองขนอน</t>
  </si>
  <si>
    <t>ปตร.คลองป่าฝ้าย</t>
  </si>
  <si>
    <t>ปตร.สน. คลองวิ</t>
  </si>
  <si>
    <t>ปตร.สน.คลองใหญ่</t>
  </si>
  <si>
    <t>ปตร.สน.คลองคันเหนือ</t>
  </si>
  <si>
    <t>ปตร. คลองบางนา</t>
  </si>
  <si>
    <t>ปตร.สน. คลองบางโพธิ์เหนือ</t>
  </si>
  <si>
    <t>ปตร.คลองบางปรอก</t>
  </si>
  <si>
    <t>ปตร. สน.คลองวัดโส</t>
  </si>
  <si>
    <t>ปตร. สน.คลองใหญ่บ้านฉาง</t>
  </si>
  <si>
    <t>ทรบ.คลองวัดโคก</t>
  </si>
  <si>
    <t xml:space="preserve"> 1x1</t>
  </si>
  <si>
    <t>ปตร.สน.คลองบางหลวง</t>
  </si>
  <si>
    <t>ปตร.สน. คลองบางโพธิ์ใต้</t>
  </si>
  <si>
    <t>ปตร.สน. คลองบางเดื่อ</t>
  </si>
  <si>
    <t>ปตร.สน. คลองนา</t>
  </si>
  <si>
    <t>ปตร.สน. คลองยายยุ้ย</t>
  </si>
  <si>
    <t>ปตร.สน. คลองบางกะจีน</t>
  </si>
  <si>
    <t>ปตร.สน. คลองบางคูวัด</t>
  </si>
  <si>
    <t>ปตร.คลองเกาะเกรียง</t>
  </si>
  <si>
    <t>ปตร.คลองบางตะไนย์</t>
  </si>
  <si>
    <t>ปตร.คลองแหลมเหนือ</t>
  </si>
  <si>
    <t>ปตร.คลองแหลมกลาง</t>
  </si>
  <si>
    <t>ปตร.คลองบางภูมิ</t>
  </si>
  <si>
    <t>ปตร.คลองบางวัด</t>
  </si>
  <si>
    <t>ปตร.คลองบางพลับ</t>
  </si>
  <si>
    <t>ปตร.คลองบางน้อย</t>
  </si>
  <si>
    <t>ปตร.คลองวัดแดง</t>
  </si>
  <si>
    <t>block 3-2</t>
  </si>
  <si>
    <t>ปตร.คลองหลุมมะดัน</t>
  </si>
  <si>
    <t>ปตร.คลองสวนพริก</t>
  </si>
  <si>
    <t>ทรบ.ลำรางธรรมชาติ</t>
  </si>
  <si>
    <t>ø0.8</t>
  </si>
  <si>
    <t>ทรบ.คลองยายปั่น</t>
  </si>
  <si>
    <t>ทรบ.คลองยายล้วน</t>
  </si>
  <si>
    <t>ทรบ.คลองยายชื้น</t>
  </si>
  <si>
    <t>ทรบ.คลองลำประโดง</t>
  </si>
  <si>
    <t>ทรบ.คลองผู้ใหญ่ฟัก</t>
  </si>
  <si>
    <t>ทรบ.คลองยายโทน</t>
  </si>
  <si>
    <t>ทรบ.คลองโรงยาเก่า</t>
  </si>
  <si>
    <t>ทรบ.คลองยายล้อม</t>
  </si>
  <si>
    <t>ทรบ.คลองบางเลน</t>
  </si>
  <si>
    <t>ปตร.คลองบางไผ่</t>
  </si>
  <si>
    <t>ปตร.คลองบางไผ่น้อย</t>
  </si>
  <si>
    <t>ปตร.คลองบางไผ่ใหญ่</t>
  </si>
  <si>
    <t>ปตร.คลองบางสีทอง</t>
  </si>
  <si>
    <t>ปตร.วัดค้างคาว</t>
  </si>
  <si>
    <t>ปตร.คลองธรรมบาล</t>
  </si>
  <si>
    <t>ปตร.คลองอ้อมนนท์</t>
  </si>
  <si>
    <t>ปตร.สหกรณ์สาย 3</t>
  </si>
  <si>
    <t>ปตร.คลองเจ๊ก</t>
  </si>
  <si>
    <t>ปตร.โคกขามเก่า</t>
  </si>
  <si>
    <t>ปตร.โคกขาม</t>
  </si>
  <si>
    <t>ปตร.คลองลัดตะเคียน</t>
  </si>
  <si>
    <t>ปตร. ปตน. คลองแสมดำ</t>
  </si>
  <si>
    <t>1.จำนวนเครื่องสูบน้ำเคลื่อนที่ คิดเฉพาะจุดติดตั้งในอาคารชลประทานหลัก ไม่รวมแผนของสำนักโครงการขนาดใหญ่และเครื่องสูบน้ำเคลื่อนที่ที่ราษฎรร้องขอ</t>
  </si>
  <si>
    <t>2.การบริหารจัดการ ปิด-เปิด ปตร./ปตน. พิจารณาจากระดับน้ำด้านแม่น้ำและด้านในพื้นที่ โดยเมื่อระดับน้ำด้านแม่น้ำต่ำกว่าด้านในพื้นที่ จะดำเนินการเปิดบาน เพื่อเร่งระบายออกนอกพื้นที่ และเมื่อระดับน้ำด้านแม่น้ำเริ่มสูงกว่าจะพิจารณาปิดบาน และดำเนินการสูบน้ำออกนอกพื้นที่</t>
  </si>
  <si>
    <t>เครื่องสูบน้ำขนาด 8" ศักยภาพในการสูบน้ำ</t>
  </si>
  <si>
    <t>m3/s</t>
  </si>
  <si>
    <t>เครื่องสูบน้ำพญานาคขนาด 8" ศักยภาพในการสูบน้ำ</t>
  </si>
  <si>
    <t>เครื่องสูบน้ำไฟฟ้าขนาด 10" ศักยภาพในการสูบน้ำ</t>
  </si>
  <si>
    <t>เครื่องสูบน้ำขนาด 12" ศักยภาพในการสูบน้ำ</t>
  </si>
  <si>
    <t>เรือนาค 28" ศักยภาพในการสูบน้ำ</t>
  </si>
  <si>
    <t>พื้นที่</t>
  </si>
  <si>
    <t>ปตร. ปตน.</t>
  </si>
  <si>
    <t>สถานีสูบน้ำถาวร</t>
  </si>
  <si>
    <t>รวม</t>
  </si>
  <si>
    <t>ฝั่งตะวันออก</t>
  </si>
  <si>
    <t>แม่น้ำนครนายก</t>
  </si>
  <si>
    <t>แม่น้ำบางปะกง</t>
  </si>
  <si>
    <t>รวมฝั่งตะวันออก</t>
  </si>
  <si>
    <t>ฝั่งตะวันตก</t>
  </si>
  <si>
    <t>รวมฝั่งตะวันตก</t>
  </si>
  <si>
    <t>รวมทั้ง 2 ฝั่ง</t>
  </si>
  <si>
    <t>เครื่องสูบน้ำ</t>
  </si>
  <si>
    <t>(จำนวน)</t>
  </si>
  <si>
    <t xml:space="preserve"> หมายเหตุ</t>
  </si>
  <si>
    <t>สถานีสูบน้ำกึ่งถาวร</t>
  </si>
  <si>
    <t xml:space="preserve">  (- )    รับน้ำเข้า</t>
  </si>
  <si>
    <t>ปตร.และ สน.คลองพิกุล</t>
  </si>
  <si>
    <t>หน่วย : ล้าน ลบ.ม.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</si>
  <si>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</si>
  <si>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ปตร.อ้อมน้อย เทศบาลดูแล</t>
  </si>
  <si>
    <t>ปตร. สน.วัดทองสะอาด</t>
  </si>
  <si>
    <t>ปตร.คลองสระ</t>
  </si>
  <si>
    <t>สน.ปากคลองรังสิตฯกึ่งถาวร</t>
  </si>
  <si>
    <t xml:space="preserve">  </t>
  </si>
  <si>
    <r>
      <t>(3) สถานีสูบน้ำกึ่งถาวร 3 ม</t>
    </r>
    <r>
      <rPr>
        <vertAlign val="superscript"/>
        <sz val="11"/>
        <color indexed="8"/>
        <rFont val="Tahoma"/>
        <family val="1"/>
      </rPr>
      <t>3</t>
    </r>
    <r>
      <rPr>
        <sz val="11"/>
        <color indexed="8"/>
        <rFont val="Tahoma"/>
        <family val="1"/>
      </rPr>
      <t>/วินาที</t>
    </r>
  </si>
  <si>
    <r>
      <t>Mm</t>
    </r>
    <r>
      <rPr>
        <vertAlign val="superscript"/>
        <sz val="11"/>
        <color indexed="8"/>
        <rFont val="Tahoma"/>
        <family val="1"/>
      </rPr>
      <t>3</t>
    </r>
    <r>
      <rPr>
        <sz val="11"/>
        <color indexed="8"/>
        <rFont val="Tahoma"/>
        <family val="1"/>
      </rPr>
      <t>/day</t>
    </r>
  </si>
  <si>
    <r>
      <t>m</t>
    </r>
    <r>
      <rPr>
        <vertAlign val="superscript"/>
        <sz val="11"/>
        <color indexed="8"/>
        <rFont val="Tahoma"/>
        <family val="1"/>
      </rPr>
      <t>3</t>
    </r>
    <r>
      <rPr>
        <sz val="11"/>
        <color indexed="8"/>
        <rFont val="Tahoma"/>
        <family val="1"/>
      </rPr>
      <t>/s</t>
    </r>
  </si>
  <si>
    <r>
      <t>ล้าน ม.</t>
    </r>
    <r>
      <rPr>
        <vertAlign val="superscript"/>
        <sz val="11"/>
        <color indexed="8"/>
        <rFont val="Tahoma"/>
        <family val="1"/>
      </rPr>
      <t>3</t>
    </r>
  </si>
  <si>
    <t>ปตร.สน.บางกรวย</t>
  </si>
  <si>
    <t>ปตร.คลองพระอุดม</t>
  </si>
  <si>
    <t>ปตร.คลองบางบัวทอง</t>
  </si>
  <si>
    <t>ปตร.สน. ท่าไข่ 2</t>
  </si>
  <si>
    <t>สน.สิงหนาท 2</t>
  </si>
  <si>
    <t>ปตร.สิงหนาท 2</t>
  </si>
  <si>
    <t>ท่อลอด สิงหนาท 2</t>
  </si>
  <si>
    <t>ปตร.บางอ่าง</t>
  </si>
  <si>
    <t>สน.ปากคลองชีปะขาว</t>
  </si>
  <si>
    <t>สน.ปากคลองบางตลาด</t>
  </si>
  <si>
    <t>ระบายน้ำออ</t>
  </si>
  <si>
    <t>(ขาดชป.ปทุมธานี)</t>
  </si>
  <si>
    <t>ผลการปฏิบัติการสูบน้ำ และระบายน้ำ ในเขต สชป.11 รายงาน ณ วันที่ 23 ก.พ. 61 (ข้อมูล ตั้งแต่ วันที่ 22 ก.พ. 61 วลา 06.00 น. ถึงวันที่ 23 ก.พ. 61  เวลา 06.00 น.)</t>
  </si>
  <si>
    <t>ระบายน้ำเข้าพื้นที่</t>
  </si>
  <si>
    <t>ระบายน้ำออกพื้นที่</t>
  </si>
  <si>
    <r>
      <t>ปี 2561 ระบายน้ำสะสมรวม  -43.34</t>
    </r>
    <r>
      <rPr>
        <sz val="26"/>
        <color indexed="10"/>
        <rFont val="Angsana New"/>
        <family val="1"/>
      </rPr>
      <t xml:space="preserve">  ล้าน ลบ.ม.</t>
    </r>
  </si>
  <si>
    <t>ปี 2561 ระบายน้ำสะสมรวม  -43.34  ล้าน ลบ.ม.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</si>
</sst>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  <numFmt numFmtId="204" formatCode="#,##0_ ;\-#,##0\ "/>
    <numFmt numFmtId="205" formatCode="_-* #,##0.000_-;\-* #,##0.000_-;_-* &quot;-&quot;??_-;_-@_-"/>
    <numFmt numFmtId="206" formatCode="#,##0.00_ ;\-#,##0.00\ "/>
    <numFmt numFmtId="207" formatCode="0.000"/>
    <numFmt numFmtId="208" formatCode="#,##0.000"/>
    <numFmt numFmtId="209" formatCode="_-* #,##0.0_-;\-* #,##0.0_-;_-* &quot;-&quot;??_-;_-@_-"/>
    <numFmt numFmtId="210" formatCode="#,##0.0000"/>
    <numFmt numFmtId="211" formatCode="#,##0;\(#,##0\)"/>
    <numFmt numFmtId="212" formatCode="\$#,##0.00;\(\$#,##0.00\)"/>
    <numFmt numFmtId="213" formatCode="\$#,##0;\(\$#,##0\)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[$-409]dddd\,\ mmmm\ d\,\ yyyy"/>
    <numFmt numFmtId="219" formatCode="[$-107041E]d\ mmm\ yy;@"/>
    <numFmt numFmtId="220" formatCode="[$-409]hh:mm:ss\ AM/PM"/>
    <numFmt numFmtId="221" formatCode="0.0"/>
    <numFmt numFmtId="222" formatCode="_-* #,##0.0000_-;\-* #,##0.0000_-;_-* &quot;-&quot;??_-;_-@_-"/>
    <numFmt numFmtId="223" formatCode="_(* #,##0.000_);_(* \(#,##0.000\);_(* &quot;-&quot;??_);_(@_)"/>
    <numFmt numFmtId="224" formatCode="#,##0.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#,##0.000000"/>
    <numFmt numFmtId="229" formatCode="0.00000"/>
    <numFmt numFmtId="230" formatCode="0.0000"/>
    <numFmt numFmtId="231" formatCode="ว\ ดดดด\ ปปปป"/>
    <numFmt numFmtId="232" formatCode="[$-D07041E]#,##0.00"/>
    <numFmt numFmtId="233" formatCode="[$-D07041E]#,##0.0"/>
    <numFmt numFmtId="234" formatCode="[$-D07041E]#,##0"/>
    <numFmt numFmtId="235" formatCode="d\ ดดดbb\ h:mm"/>
    <numFmt numFmtId="236" formatCode="_(* #,##0_);_(* \(#,##0\);_(* &quot;-&quot;??_);_(@_)"/>
    <numFmt numFmtId="237" formatCode="d\ ดดดด\ bbbb"/>
    <numFmt numFmtId="238" formatCode="&quot;วันที่ &quot;d\ ดดดbbbb/&quot;(วันนี้)&quot;"/>
    <numFmt numFmtId="239" formatCode="&quot;วันที่ &quot;d\ ดดดbbbb/&quot;(เมื่อวาน)&quot;"/>
    <numFmt numFmtId="240" formatCode="&quot;วันที่ &quot;d\ ดดดbbbb/&quot;(วานซืน)&quot;"/>
    <numFmt numFmtId="241" formatCode="&quot;ข้อมูล ณ วันที่ &quot;d\ ดดดbbbb"/>
    <numFmt numFmtId="242" formatCode="\(General\)"/>
    <numFmt numFmtId="243" formatCode="&quot;ข้อมูล ณ วันที่ &quot;d\ ดดดด\ bbbb"/>
    <numFmt numFmtId="244" formatCode="d/mmmbbbb"/>
  </numFmts>
  <fonts count="109">
    <font>
      <sz val="11"/>
      <color indexed="8"/>
      <name val="Tahoma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name val="Tahoma"/>
      <family val="2"/>
    </font>
    <font>
      <sz val="14"/>
      <name val="Cordia New"/>
      <family val="2"/>
    </font>
    <font>
      <sz val="10"/>
      <name val="Times New Roman"/>
      <family val="1"/>
    </font>
    <font>
      <sz val="11"/>
      <color indexed="62"/>
      <name val="Angsana New"/>
      <family val="1"/>
    </font>
    <font>
      <b/>
      <sz val="15"/>
      <color indexed="56"/>
      <name val="AngsanaUPC"/>
      <family val="1"/>
    </font>
    <font>
      <b/>
      <sz val="11"/>
      <color indexed="56"/>
      <name val="Angsana New"/>
      <family val="1"/>
    </font>
    <font>
      <vertAlign val="superscript"/>
      <sz val="11"/>
      <color indexed="8"/>
      <name val="Tahoma"/>
      <family val="1"/>
    </font>
    <font>
      <b/>
      <u val="single"/>
      <sz val="24"/>
      <name val="Angsana New"/>
      <family val="1"/>
    </font>
    <font>
      <u val="single"/>
      <sz val="24"/>
      <name val="Angsana New"/>
      <family val="1"/>
    </font>
    <font>
      <u val="single"/>
      <sz val="24"/>
      <name val="Symbol"/>
      <family val="1"/>
    </font>
    <font>
      <b/>
      <sz val="20"/>
      <name val="Angsana New"/>
      <family val="1"/>
    </font>
    <font>
      <sz val="20"/>
      <name val="Angsana New"/>
      <family val="1"/>
    </font>
    <font>
      <sz val="22"/>
      <name val="Angsana New"/>
      <family val="1"/>
    </font>
    <font>
      <sz val="17"/>
      <name val="Angsana New"/>
      <family val="1"/>
    </font>
    <font>
      <b/>
      <sz val="17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u val="single"/>
      <sz val="18"/>
      <name val="Angsana New"/>
      <family val="1"/>
    </font>
    <font>
      <b/>
      <u val="single"/>
      <sz val="16"/>
      <name val="Angsana New"/>
      <family val="1"/>
    </font>
    <font>
      <u val="single"/>
      <sz val="16"/>
      <name val="Angsana New"/>
      <family val="1"/>
    </font>
    <font>
      <b/>
      <u val="single"/>
      <sz val="22"/>
      <name val="Angsana New"/>
      <family val="1"/>
    </font>
    <font>
      <u val="single"/>
      <sz val="18"/>
      <name val="Symbol"/>
      <family val="1"/>
    </font>
    <font>
      <b/>
      <u val="single"/>
      <sz val="24"/>
      <color indexed="10"/>
      <name val="Angsana New"/>
      <family val="1"/>
    </font>
    <font>
      <sz val="21"/>
      <name val="Angsana New"/>
      <family val="1"/>
    </font>
    <font>
      <sz val="19"/>
      <name val="Angsana New"/>
      <family val="1"/>
    </font>
    <font>
      <b/>
      <sz val="19"/>
      <name val="Angsana New"/>
      <family val="1"/>
    </font>
    <font>
      <b/>
      <u val="single"/>
      <sz val="19"/>
      <color indexed="10"/>
      <name val="Angsana New"/>
      <family val="1"/>
    </font>
    <font>
      <b/>
      <u val="single"/>
      <sz val="19"/>
      <name val="Angsana New"/>
      <family val="1"/>
    </font>
    <font>
      <u val="single"/>
      <sz val="19"/>
      <name val="Angsana New"/>
      <family val="1"/>
    </font>
    <font>
      <b/>
      <sz val="19"/>
      <color indexed="56"/>
      <name val="Angsana New"/>
      <family val="1"/>
    </font>
    <font>
      <u val="double"/>
      <sz val="19"/>
      <color indexed="56"/>
      <name val="Angsana New"/>
      <family val="1"/>
    </font>
    <font>
      <sz val="19"/>
      <color indexed="10"/>
      <name val="Angsana New"/>
      <family val="1"/>
    </font>
    <font>
      <b/>
      <u val="single"/>
      <sz val="20"/>
      <color indexed="10"/>
      <name val="Angsana New"/>
      <family val="1"/>
    </font>
    <font>
      <sz val="21"/>
      <color indexed="10"/>
      <name val="Angsana New"/>
      <family val="1"/>
    </font>
    <font>
      <sz val="20"/>
      <color indexed="10"/>
      <name val="Angsana New"/>
      <family val="1"/>
    </font>
    <font>
      <b/>
      <sz val="19"/>
      <color indexed="10"/>
      <name val="Angsana New"/>
      <family val="1"/>
    </font>
    <font>
      <b/>
      <sz val="19"/>
      <color indexed="8"/>
      <name val="Angsana New"/>
      <family val="1"/>
    </font>
    <font>
      <b/>
      <u val="single"/>
      <sz val="20"/>
      <name val="Angsana New"/>
      <family val="1"/>
    </font>
    <font>
      <u val="single"/>
      <sz val="18"/>
      <name val="Angsana New"/>
      <family val="1"/>
    </font>
    <font>
      <sz val="18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sz val="26"/>
      <name val="Angsana New"/>
      <family val="1"/>
    </font>
    <font>
      <sz val="24"/>
      <name val="Angsana New"/>
      <family val="1"/>
    </font>
    <font>
      <sz val="11"/>
      <name val="Tahoma"/>
      <family val="2"/>
    </font>
    <font>
      <b/>
      <sz val="24"/>
      <name val="Angsana New"/>
      <family val="1"/>
    </font>
    <font>
      <sz val="24"/>
      <color indexed="10"/>
      <name val="Angsana New"/>
      <family val="1"/>
    </font>
    <font>
      <b/>
      <sz val="22"/>
      <name val="Angsana New"/>
      <family val="1"/>
    </font>
    <font>
      <sz val="22"/>
      <color indexed="10"/>
      <name val="Angsana New"/>
      <family val="1"/>
    </font>
    <font>
      <sz val="26"/>
      <color indexed="10"/>
      <name val="Angsana New"/>
      <family val="1"/>
    </font>
    <font>
      <u val="single"/>
      <sz val="22"/>
      <name val="Angsana New"/>
      <family val="1"/>
    </font>
    <font>
      <sz val="22"/>
      <color indexed="9"/>
      <name val="Angsana New"/>
      <family val="1"/>
    </font>
    <font>
      <sz val="16"/>
      <color indexed="9"/>
      <name val="Angsana New"/>
      <family val="1"/>
    </font>
    <font>
      <sz val="11"/>
      <color indexed="8"/>
      <name val="Calibri"/>
      <family val="2"/>
    </font>
    <font>
      <sz val="16"/>
      <name val="Cordia New"/>
      <family val="2"/>
    </font>
    <font>
      <sz val="16"/>
      <name val="AngsanaUPC"/>
      <family val="1"/>
    </font>
    <font>
      <sz val="14"/>
      <name val="EucrosiaUPC"/>
      <family val="1"/>
    </font>
    <font>
      <u val="single"/>
      <sz val="5.5"/>
      <color indexed="20"/>
      <name val="Tahoma"/>
      <family val="2"/>
    </font>
    <font>
      <u val="single"/>
      <sz val="5.5"/>
      <color indexed="12"/>
      <name val="Tahoma"/>
      <family val="2"/>
    </font>
    <font>
      <u val="single"/>
      <sz val="19"/>
      <color indexed="10"/>
      <name val="Angsana New"/>
      <family val="1"/>
    </font>
    <font>
      <sz val="20"/>
      <color indexed="8"/>
      <name val="Angsana New"/>
      <family val="1"/>
    </font>
    <font>
      <sz val="16"/>
      <color indexed="10"/>
      <name val="Angsana New"/>
      <family val="1"/>
    </font>
    <font>
      <b/>
      <sz val="24"/>
      <color indexed="10"/>
      <name val="Angsana New"/>
      <family val="1"/>
    </font>
    <font>
      <sz val="24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5.5"/>
      <color theme="11"/>
      <name val="Tahoma"/>
      <family val="2"/>
    </font>
    <font>
      <u val="single"/>
      <sz val="5.5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indexed="8"/>
      <name val="Cambria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9"/>
      <color rgb="FFFF0000"/>
      <name val="Angsana New"/>
      <family val="1"/>
    </font>
    <font>
      <u val="single"/>
      <sz val="19"/>
      <color rgb="FFFF0000"/>
      <name val="Angsana New"/>
      <family val="1"/>
    </font>
    <font>
      <sz val="20"/>
      <color theme="1"/>
      <name val="Angsana New"/>
      <family val="1"/>
    </font>
    <font>
      <sz val="16"/>
      <color rgb="FFFF0000"/>
      <name val="Angsana New"/>
      <family val="1"/>
    </font>
    <font>
      <b/>
      <sz val="24"/>
      <color rgb="FFFF0000"/>
      <name val="Angsana New"/>
      <family val="1"/>
    </font>
    <font>
      <sz val="24"/>
      <color rgb="FFFF0000"/>
      <name val="Angsana New"/>
      <family val="1"/>
    </font>
    <font>
      <sz val="26"/>
      <color rgb="FFFF0000"/>
      <name val="Angsana New"/>
      <family val="1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FB2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bgColor theme="0"/>
      </patternFill>
    </fill>
    <fill>
      <patternFill patternType="solid">
        <fgColor rgb="FFFDFED0"/>
        <bgColor indexed="64"/>
      </patternFill>
    </fill>
    <fill>
      <patternFill patternType="mediumGray">
        <bgColor theme="6" tint="0.7999799847602844"/>
      </patternFill>
    </fill>
    <fill>
      <patternFill patternType="mediumGray"/>
    </fill>
    <fill>
      <patternFill patternType="mediumGray">
        <bgColor theme="2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>
        <color indexed="1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10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/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8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82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82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2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82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2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82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82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82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82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2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2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83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83" fillId="2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3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1" fillId="16" borderId="0" applyNumberFormat="0" applyBorder="0" applyAlignment="0" applyProtection="0"/>
    <xf numFmtId="0" fontId="84" fillId="16" borderId="0" applyNumberFormat="0" applyBorder="0" applyAlignment="0" applyProtection="0"/>
    <xf numFmtId="0" fontId="83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83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3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74" fillId="0" borderId="0">
      <alignment horizontal="centerContinuous"/>
      <protection/>
    </xf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3" fillId="38" borderId="1" applyNumberFormat="0" applyAlignment="0" applyProtection="0"/>
    <xf numFmtId="0" fontId="7" fillId="39" borderId="2" applyNumberFormat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82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20" fillId="0" borderId="0">
      <alignment/>
      <protection/>
    </xf>
    <xf numFmtId="212" fontId="20" fillId="0" borderId="0">
      <alignment/>
      <protection/>
    </xf>
    <xf numFmtId="213" fontId="20" fillId="0" borderId="0">
      <alignment/>
      <protection/>
    </xf>
    <xf numFmtId="0" fontId="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" fillId="7" borderId="1" applyNumberFormat="0" applyAlignment="0" applyProtection="0"/>
    <xf numFmtId="0" fontId="8" fillId="0" borderId="6" applyNumberFormat="0" applyFill="0" applyAlignment="0" applyProtection="0"/>
    <xf numFmtId="0" fontId="11" fillId="40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41" borderId="7" applyNumberFormat="0" applyFont="0" applyAlignment="0" applyProtection="0"/>
    <xf numFmtId="0" fontId="14" fillId="38" borderId="8" applyNumberFormat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87" fillId="42" borderId="10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8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90" fillId="0" borderId="0" applyFont="0" applyFill="0" applyBorder="0" applyAlignment="0" applyProtection="0"/>
    <xf numFmtId="20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33" fontId="73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3" fillId="43" borderId="11" applyNumberFormat="0" applyAlignment="0" applyProtection="0"/>
    <xf numFmtId="0" fontId="7" fillId="39" borderId="2" applyNumberFormat="0" applyAlignment="0" applyProtection="0"/>
    <xf numFmtId="0" fontId="7" fillId="39" borderId="2" applyNumberFormat="0" applyAlignment="0" applyProtection="0"/>
    <xf numFmtId="0" fontId="7" fillId="39" borderId="2" applyNumberFormat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4" fillId="0" borderId="12" applyNumberFormat="0" applyFill="0" applyAlignment="0" applyProtection="0"/>
    <xf numFmtId="0" fontId="94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7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9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95" fillId="45" borderId="10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91" fillId="4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6" fillId="0" borderId="13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97" fillId="4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48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8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83" fillId="50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83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83" fillId="5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3" fillId="5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98" fillId="42" borderId="14" applyNumberFormat="0" applyAlignment="0" applyProtection="0"/>
    <xf numFmtId="0" fontId="14" fillId="38" borderId="8" applyNumberFormat="0" applyAlignment="0" applyProtection="0"/>
    <xf numFmtId="0" fontId="14" fillId="38" borderId="8" applyNumberFormat="0" applyAlignment="0" applyProtection="0"/>
    <xf numFmtId="0" fontId="14" fillId="38" borderId="8" applyNumberFormat="0" applyAlignment="0" applyProtection="0"/>
    <xf numFmtId="0" fontId="0" fillId="54" borderId="15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99" fillId="0" borderId="16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00" fillId="0" borderId="17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01" fillId="0" borderId="18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12">
    <xf numFmtId="0" fontId="0" fillId="0" borderId="0" xfId="0" applyAlignment="1">
      <alignment/>
    </xf>
    <xf numFmtId="0" fontId="25" fillId="0" borderId="0" xfId="1405" applyFont="1" applyFill="1" applyBorder="1" applyAlignment="1">
      <alignment horizontal="center"/>
      <protection/>
    </xf>
    <xf numFmtId="0" fontId="26" fillId="0" borderId="0" xfId="1405" applyFont="1" applyFill="1" applyAlignment="1">
      <alignment horizontal="center"/>
      <protection/>
    </xf>
    <xf numFmtId="0" fontId="27" fillId="0" borderId="0" xfId="1405" applyFont="1" applyFill="1" applyAlignment="1">
      <alignment horizontal="center"/>
      <protection/>
    </xf>
    <xf numFmtId="0" fontId="28" fillId="0" borderId="0" xfId="1405" applyFont="1" applyFill="1" applyBorder="1" applyAlignment="1">
      <alignment horizontal="center"/>
      <protection/>
    </xf>
    <xf numFmtId="4" fontId="28" fillId="0" borderId="0" xfId="1405" applyNumberFormat="1" applyFont="1" applyFill="1" applyBorder="1" applyAlignment="1">
      <alignment horizontal="center"/>
      <protection/>
    </xf>
    <xf numFmtId="3" fontId="28" fillId="0" borderId="0" xfId="1405" applyNumberFormat="1" applyFont="1" applyFill="1" applyBorder="1" applyAlignment="1">
      <alignment horizontal="center"/>
      <protection/>
    </xf>
    <xf numFmtId="0" fontId="28" fillId="0" borderId="0" xfId="1405" applyFont="1" applyFill="1" applyBorder="1" applyAlignment="1">
      <alignment horizontal="center" vertical="center"/>
      <protection/>
    </xf>
    <xf numFmtId="0" fontId="28" fillId="0" borderId="0" xfId="1405" applyFont="1" applyFill="1" applyBorder="1" applyAlignment="1">
      <alignment/>
      <protection/>
    </xf>
    <xf numFmtId="4" fontId="29" fillId="0" borderId="0" xfId="1405" applyNumberFormat="1" applyFont="1" applyFill="1" applyBorder="1" applyAlignment="1">
      <alignment horizontal="center"/>
      <protection/>
    </xf>
    <xf numFmtId="0" fontId="29" fillId="0" borderId="0" xfId="1405" applyFont="1" applyFill="1" applyAlignment="1">
      <alignment horizontal="center"/>
      <protection/>
    </xf>
    <xf numFmtId="0" fontId="30" fillId="0" borderId="0" xfId="1405" applyFont="1" applyFill="1" applyAlignment="1">
      <alignment horizontal="center"/>
      <protection/>
    </xf>
    <xf numFmtId="4" fontId="31" fillId="41" borderId="19" xfId="1405" applyNumberFormat="1" applyFont="1" applyFill="1" applyBorder="1" applyAlignment="1">
      <alignment horizontal="center"/>
      <protection/>
    </xf>
    <xf numFmtId="0" fontId="33" fillId="0" borderId="0" xfId="1405" applyFont="1" applyFill="1" applyAlignment="1">
      <alignment horizontal="center"/>
      <protection/>
    </xf>
    <xf numFmtId="4" fontId="31" fillId="41" borderId="20" xfId="1405" applyNumberFormat="1" applyFont="1" applyFill="1" applyBorder="1" applyAlignment="1">
      <alignment horizontal="center"/>
      <protection/>
    </xf>
    <xf numFmtId="4" fontId="31" fillId="55" borderId="19" xfId="1405" applyNumberFormat="1" applyFont="1" applyFill="1" applyBorder="1" applyAlignment="1">
      <alignment horizontal="center" vertical="center"/>
      <protection/>
    </xf>
    <xf numFmtId="4" fontId="31" fillId="56" borderId="19" xfId="1405" applyNumberFormat="1" applyFont="1" applyFill="1" applyBorder="1" applyAlignment="1">
      <alignment horizontal="center" vertical="center"/>
      <protection/>
    </xf>
    <xf numFmtId="3" fontId="31" fillId="4" borderId="19" xfId="1405" applyNumberFormat="1" applyFont="1" applyFill="1" applyBorder="1" applyAlignment="1">
      <alignment horizontal="center"/>
      <protection/>
    </xf>
    <xf numFmtId="4" fontId="31" fillId="4" borderId="19" xfId="1405" applyNumberFormat="1" applyFont="1" applyFill="1" applyBorder="1" applyAlignment="1">
      <alignment horizontal="center"/>
      <protection/>
    </xf>
    <xf numFmtId="0" fontId="31" fillId="4" borderId="19" xfId="1405" applyFont="1" applyFill="1" applyBorder="1" applyAlignment="1">
      <alignment horizontal="center"/>
      <protection/>
    </xf>
    <xf numFmtId="0" fontId="31" fillId="4" borderId="19" xfId="1405" applyFont="1" applyFill="1" applyBorder="1" applyAlignment="1">
      <alignment horizontal="center" vertical="center"/>
      <protection/>
    </xf>
    <xf numFmtId="0" fontId="31" fillId="3" borderId="19" xfId="1405" applyFont="1" applyFill="1" applyBorder="1" applyAlignment="1">
      <alignment horizontal="center"/>
      <protection/>
    </xf>
    <xf numFmtId="4" fontId="31" fillId="57" borderId="19" xfId="1405" applyNumberFormat="1" applyFont="1" applyFill="1" applyBorder="1" applyAlignment="1">
      <alignment horizontal="center"/>
      <protection/>
    </xf>
    <xf numFmtId="0" fontId="31" fillId="57" borderId="19" xfId="1405" applyFont="1" applyFill="1" applyBorder="1" applyAlignment="1">
      <alignment horizontal="center"/>
      <protection/>
    </xf>
    <xf numFmtId="4" fontId="33" fillId="57" borderId="19" xfId="1405" applyNumberFormat="1" applyFont="1" applyFill="1" applyBorder="1" applyAlignment="1">
      <alignment horizontal="center"/>
      <protection/>
    </xf>
    <xf numFmtId="4" fontId="34" fillId="57" borderId="19" xfId="1405" applyNumberFormat="1" applyFont="1" applyFill="1" applyBorder="1" applyAlignment="1">
      <alignment horizontal="center"/>
      <protection/>
    </xf>
    <xf numFmtId="4" fontId="31" fillId="55" borderId="21" xfId="1405" applyNumberFormat="1" applyFont="1" applyFill="1" applyBorder="1" applyAlignment="1">
      <alignment horizontal="center" vertical="center"/>
      <protection/>
    </xf>
    <xf numFmtId="4" fontId="31" fillId="56" borderId="21" xfId="1405" applyNumberFormat="1" applyFont="1" applyFill="1" applyBorder="1" applyAlignment="1">
      <alignment horizontal="center" vertical="center"/>
      <protection/>
    </xf>
    <xf numFmtId="3" fontId="31" fillId="4" borderId="21" xfId="1405" applyNumberFormat="1" applyFont="1" applyFill="1" applyBorder="1" applyAlignment="1">
      <alignment horizontal="center"/>
      <protection/>
    </xf>
    <xf numFmtId="4" fontId="31" fillId="4" borderId="21" xfId="1405" applyNumberFormat="1" applyFont="1" applyFill="1" applyBorder="1" applyAlignment="1">
      <alignment horizontal="center"/>
      <protection/>
    </xf>
    <xf numFmtId="0" fontId="31" fillId="4" borderId="21" xfId="1405" applyFont="1" applyFill="1" applyBorder="1" applyAlignment="1">
      <alignment horizontal="center"/>
      <protection/>
    </xf>
    <xf numFmtId="0" fontId="31" fillId="4" borderId="21" xfId="1405" applyFont="1" applyFill="1" applyBorder="1" applyAlignment="1">
      <alignment horizontal="center" vertical="center"/>
      <protection/>
    </xf>
    <xf numFmtId="0" fontId="31" fillId="3" borderId="21" xfId="1405" applyFont="1" applyFill="1" applyBorder="1" applyAlignment="1">
      <alignment horizontal="center"/>
      <protection/>
    </xf>
    <xf numFmtId="4" fontId="31" fillId="3" borderId="21" xfId="1405" applyNumberFormat="1" applyFont="1" applyFill="1" applyBorder="1" applyAlignment="1">
      <alignment horizontal="center"/>
      <protection/>
    </xf>
    <xf numFmtId="4" fontId="31" fillId="57" borderId="21" xfId="1405" applyNumberFormat="1" applyFont="1" applyFill="1" applyBorder="1" applyAlignment="1">
      <alignment horizontal="center"/>
      <protection/>
    </xf>
    <xf numFmtId="4" fontId="31" fillId="41" borderId="21" xfId="1405" applyNumberFormat="1" applyFont="1" applyFill="1" applyBorder="1" applyAlignment="1">
      <alignment horizontal="center"/>
      <protection/>
    </xf>
    <xf numFmtId="4" fontId="33" fillId="57" borderId="21" xfId="1405" applyNumberFormat="1" applyFont="1" applyFill="1" applyBorder="1" applyAlignment="1">
      <alignment horizontal="center"/>
      <protection/>
    </xf>
    <xf numFmtId="0" fontId="35" fillId="7" borderId="22" xfId="1405" applyFont="1" applyFill="1" applyBorder="1" applyAlignment="1">
      <alignment horizontal="left" vertical="center"/>
      <protection/>
    </xf>
    <xf numFmtId="0" fontId="36" fillId="7" borderId="22" xfId="1405" applyFont="1" applyFill="1" applyBorder="1" applyAlignment="1">
      <alignment horizontal="center" vertical="center" wrapText="1"/>
      <protection/>
    </xf>
    <xf numFmtId="0" fontId="36" fillId="7" borderId="22" xfId="1405" applyFont="1" applyFill="1" applyBorder="1" applyAlignment="1">
      <alignment horizontal="center" vertical="center"/>
      <protection/>
    </xf>
    <xf numFmtId="4" fontId="36" fillId="7" borderId="22" xfId="1405" applyNumberFormat="1" applyFont="1" applyFill="1" applyBorder="1" applyAlignment="1">
      <alignment horizontal="center" vertical="center"/>
      <protection/>
    </xf>
    <xf numFmtId="3" fontId="36" fillId="7" borderId="22" xfId="1405" applyNumberFormat="1" applyFont="1" applyFill="1" applyBorder="1" applyAlignment="1">
      <alignment horizontal="center"/>
      <protection/>
    </xf>
    <xf numFmtId="4" fontId="36" fillId="7" borderId="22" xfId="1405" applyNumberFormat="1" applyFont="1" applyFill="1" applyBorder="1" applyAlignment="1">
      <alignment horizontal="center"/>
      <protection/>
    </xf>
    <xf numFmtId="0" fontId="36" fillId="7" borderId="22" xfId="1405" applyFont="1" applyFill="1" applyBorder="1" applyAlignment="1">
      <alignment horizontal="center"/>
      <protection/>
    </xf>
    <xf numFmtId="203" fontId="36" fillId="7" borderId="22" xfId="1277" applyNumberFormat="1" applyFont="1" applyFill="1" applyBorder="1" applyAlignment="1">
      <alignment horizontal="center" vertical="center"/>
    </xf>
    <xf numFmtId="2" fontId="36" fillId="7" borderId="22" xfId="1405" applyNumberFormat="1" applyFont="1" applyFill="1" applyBorder="1" applyAlignment="1">
      <alignment horizontal="center"/>
      <protection/>
    </xf>
    <xf numFmtId="1" fontId="36" fillId="7" borderId="22" xfId="1405" applyNumberFormat="1" applyFont="1" applyFill="1" applyBorder="1" applyAlignment="1">
      <alignment horizontal="center"/>
      <protection/>
    </xf>
    <xf numFmtId="203" fontId="36" fillId="7" borderId="22" xfId="1277" applyNumberFormat="1" applyFont="1" applyFill="1" applyBorder="1" applyAlignment="1">
      <alignment horizontal="center"/>
    </xf>
    <xf numFmtId="2" fontId="37" fillId="7" borderId="22" xfId="1405" applyNumberFormat="1" applyFont="1" applyFill="1" applyBorder="1" applyAlignment="1">
      <alignment horizontal="center"/>
      <protection/>
    </xf>
    <xf numFmtId="0" fontId="36" fillId="7" borderId="23" xfId="1405" applyFont="1" applyFill="1" applyBorder="1" applyAlignment="1">
      <alignment horizontal="center" vertical="center"/>
      <protection/>
    </xf>
    <xf numFmtId="2" fontId="36" fillId="0" borderId="0" xfId="1405" applyNumberFormat="1" applyFont="1" applyFill="1" applyAlignment="1">
      <alignment horizontal="center"/>
      <protection/>
    </xf>
    <xf numFmtId="2" fontId="38" fillId="0" borderId="0" xfId="1405" applyNumberFormat="1" applyFont="1" applyFill="1" applyAlignment="1">
      <alignment horizontal="center"/>
      <protection/>
    </xf>
    <xf numFmtId="0" fontId="38" fillId="0" borderId="0" xfId="1405" applyFont="1" applyFill="1" applyAlignment="1">
      <alignment horizontal="center"/>
      <protection/>
    </xf>
    <xf numFmtId="0" fontId="36" fillId="0" borderId="0" xfId="1405" applyFont="1" applyFill="1" applyAlignment="1">
      <alignment horizontal="center"/>
      <protection/>
    </xf>
    <xf numFmtId="0" fontId="35" fillId="58" borderId="22" xfId="1405" applyFont="1" applyFill="1" applyBorder="1" applyAlignment="1">
      <alignment horizontal="left" vertical="center"/>
      <protection/>
    </xf>
    <xf numFmtId="0" fontId="36" fillId="58" borderId="22" xfId="1405" applyFont="1" applyFill="1" applyBorder="1" applyAlignment="1">
      <alignment horizontal="center" vertical="center" wrapText="1"/>
      <protection/>
    </xf>
    <xf numFmtId="0" fontId="36" fillId="58" borderId="22" xfId="1405" applyFont="1" applyFill="1" applyBorder="1" applyAlignment="1">
      <alignment horizontal="center" vertical="center"/>
      <protection/>
    </xf>
    <xf numFmtId="4" fontId="36" fillId="58" borderId="22" xfId="1405" applyNumberFormat="1" applyFont="1" applyFill="1" applyBorder="1" applyAlignment="1">
      <alignment horizontal="center" vertical="center"/>
      <protection/>
    </xf>
    <xf numFmtId="3" fontId="36" fillId="58" borderId="22" xfId="1405" applyNumberFormat="1" applyFont="1" applyFill="1" applyBorder="1" applyAlignment="1">
      <alignment horizontal="center"/>
      <protection/>
    </xf>
    <xf numFmtId="4" fontId="36" fillId="58" borderId="22" xfId="1405" applyNumberFormat="1" applyFont="1" applyFill="1" applyBorder="1" applyAlignment="1">
      <alignment horizontal="center"/>
      <protection/>
    </xf>
    <xf numFmtId="0" fontId="36" fillId="58" borderId="22" xfId="1405" applyFont="1" applyFill="1" applyBorder="1" applyAlignment="1">
      <alignment horizontal="center"/>
      <protection/>
    </xf>
    <xf numFmtId="203" fontId="36" fillId="58" borderId="22" xfId="1277" applyNumberFormat="1" applyFont="1" applyFill="1" applyBorder="1" applyAlignment="1">
      <alignment horizontal="center" vertical="center"/>
    </xf>
    <xf numFmtId="2" fontId="36" fillId="58" borderId="22" xfId="1405" applyNumberFormat="1" applyFont="1" applyFill="1" applyBorder="1" applyAlignment="1">
      <alignment horizontal="center"/>
      <protection/>
    </xf>
    <xf numFmtId="1" fontId="36" fillId="58" borderId="22" xfId="1405" applyNumberFormat="1" applyFont="1" applyFill="1" applyBorder="1" applyAlignment="1">
      <alignment horizontal="center"/>
      <protection/>
    </xf>
    <xf numFmtId="203" fontId="36" fillId="58" borderId="22" xfId="1277" applyNumberFormat="1" applyFont="1" applyFill="1" applyBorder="1" applyAlignment="1">
      <alignment horizontal="center"/>
    </xf>
    <xf numFmtId="2" fontId="37" fillId="58" borderId="22" xfId="1405" applyNumberFormat="1" applyFont="1" applyFill="1" applyBorder="1" applyAlignment="1">
      <alignment horizontal="center"/>
      <protection/>
    </xf>
    <xf numFmtId="0" fontId="36" fillId="17" borderId="23" xfId="1405" applyFont="1" applyFill="1" applyBorder="1" applyAlignment="1">
      <alignment horizontal="center" vertical="center"/>
      <protection/>
    </xf>
    <xf numFmtId="0" fontId="39" fillId="0" borderId="0" xfId="1405" applyFont="1" applyFill="1" applyAlignment="1">
      <alignment horizontal="center"/>
      <protection/>
    </xf>
    <xf numFmtId="4" fontId="36" fillId="40" borderId="22" xfId="1405" applyNumberFormat="1" applyFont="1" applyFill="1" applyBorder="1" applyAlignment="1">
      <alignment horizontal="center"/>
      <protection/>
    </xf>
    <xf numFmtId="0" fontId="36" fillId="40" borderId="22" xfId="1405" applyFont="1" applyFill="1" applyBorder="1" applyAlignment="1">
      <alignment horizontal="center"/>
      <protection/>
    </xf>
    <xf numFmtId="0" fontId="33" fillId="59" borderId="22" xfId="1405" applyFont="1" applyFill="1" applyBorder="1" applyAlignment="1">
      <alignment horizontal="center" vertical="center"/>
      <protection/>
    </xf>
    <xf numFmtId="4" fontId="33" fillId="59" borderId="22" xfId="1405" applyNumberFormat="1" applyFont="1" applyFill="1" applyBorder="1" applyAlignment="1">
      <alignment horizontal="center" vertical="center"/>
      <protection/>
    </xf>
    <xf numFmtId="3" fontId="33" fillId="59" borderId="22" xfId="1405" applyNumberFormat="1" applyFont="1" applyFill="1" applyBorder="1" applyAlignment="1">
      <alignment horizontal="center"/>
      <protection/>
    </xf>
    <xf numFmtId="4" fontId="33" fillId="59" borderId="22" xfId="1405" applyNumberFormat="1" applyFont="1" applyFill="1" applyBorder="1" applyAlignment="1">
      <alignment horizontal="center"/>
      <protection/>
    </xf>
    <xf numFmtId="0" fontId="33" fillId="59" borderId="22" xfId="1405" applyFont="1" applyFill="1" applyBorder="1" applyAlignment="1">
      <alignment horizontal="center"/>
      <protection/>
    </xf>
    <xf numFmtId="203" fontId="33" fillId="59" borderId="22" xfId="1277" applyNumberFormat="1" applyFont="1" applyFill="1" applyBorder="1" applyAlignment="1">
      <alignment horizontal="center" vertical="center"/>
    </xf>
    <xf numFmtId="2" fontId="36" fillId="59" borderId="22" xfId="1405" applyNumberFormat="1" applyFont="1" applyFill="1" applyBorder="1" applyAlignment="1">
      <alignment horizontal="center"/>
      <protection/>
    </xf>
    <xf numFmtId="204" fontId="36" fillId="59" borderId="22" xfId="1405" applyNumberFormat="1" applyFont="1" applyFill="1" applyBorder="1" applyAlignment="1">
      <alignment horizontal="center"/>
      <protection/>
    </xf>
    <xf numFmtId="203" fontId="33" fillId="59" borderId="22" xfId="1277" applyNumberFormat="1" applyFont="1" applyFill="1" applyBorder="1" applyAlignment="1">
      <alignment horizontal="center"/>
    </xf>
    <xf numFmtId="1" fontId="36" fillId="59" borderId="22" xfId="1405" applyNumberFormat="1" applyFont="1" applyFill="1" applyBorder="1" applyAlignment="1">
      <alignment horizontal="center"/>
      <protection/>
    </xf>
    <xf numFmtId="0" fontId="36" fillId="59" borderId="22" xfId="1405" applyFont="1" applyFill="1" applyBorder="1" applyAlignment="1">
      <alignment horizontal="center"/>
      <protection/>
    </xf>
    <xf numFmtId="2" fontId="37" fillId="9" borderId="22" xfId="1405" applyNumberFormat="1" applyFont="1" applyFill="1" applyBorder="1" applyAlignment="1">
      <alignment horizontal="center"/>
      <protection/>
    </xf>
    <xf numFmtId="0" fontId="33" fillId="0" borderId="23" xfId="1405" applyFont="1" applyFill="1" applyBorder="1" applyAlignment="1">
      <alignment horizontal="center" vertical="center"/>
      <protection/>
    </xf>
    <xf numFmtId="2" fontId="33" fillId="0" borderId="0" xfId="1405" applyNumberFormat="1" applyFont="1" applyFill="1" applyAlignment="1">
      <alignment horizontal="center"/>
      <protection/>
    </xf>
    <xf numFmtId="0" fontId="33" fillId="0" borderId="24" xfId="1405" applyFont="1" applyFill="1" applyBorder="1" applyAlignment="1">
      <alignment horizontal="center"/>
      <protection/>
    </xf>
    <xf numFmtId="4" fontId="33" fillId="0" borderId="22" xfId="1405" applyNumberFormat="1" applyFont="1" applyFill="1" applyBorder="1" applyAlignment="1">
      <alignment horizontal="center"/>
      <protection/>
    </xf>
    <xf numFmtId="0" fontId="36" fillId="0" borderId="22" xfId="1405" applyFont="1" applyFill="1" applyBorder="1" applyAlignment="1">
      <alignment horizontal="center"/>
      <protection/>
    </xf>
    <xf numFmtId="0" fontId="41" fillId="0" borderId="22" xfId="1405" applyFont="1" applyFill="1" applyBorder="1" applyAlignment="1">
      <alignment horizontal="left" vertical="center"/>
      <protection/>
    </xf>
    <xf numFmtId="0" fontId="42" fillId="0" borderId="22" xfId="1405" applyFont="1" applyFill="1" applyBorder="1" applyAlignment="1">
      <alignment horizontal="center" vertical="center"/>
      <protection/>
    </xf>
    <xf numFmtId="4" fontId="29" fillId="0" borderId="22" xfId="1405" applyNumberFormat="1" applyFont="1" applyFill="1" applyBorder="1" applyAlignment="1">
      <alignment horizontal="center" vertical="center"/>
      <protection/>
    </xf>
    <xf numFmtId="1" fontId="42" fillId="60" borderId="22" xfId="1405" applyNumberFormat="1" applyFont="1" applyFill="1" applyBorder="1" applyAlignment="1">
      <alignment horizontal="center" vertical="center"/>
      <protection/>
    </xf>
    <xf numFmtId="2" fontId="42" fillId="60" borderId="22" xfId="1405" applyNumberFormat="1" applyFont="1" applyFill="1" applyBorder="1" applyAlignment="1">
      <alignment horizontal="center" vertical="center"/>
      <protection/>
    </xf>
    <xf numFmtId="2" fontId="42" fillId="0" borderId="22" xfId="1405" applyNumberFormat="1" applyFont="1" applyFill="1" applyBorder="1" applyAlignment="1">
      <alignment horizontal="center" vertical="center"/>
      <protection/>
    </xf>
    <xf numFmtId="2" fontId="42" fillId="10" borderId="22" xfId="1277" applyNumberFormat="1" applyFont="1" applyFill="1" applyBorder="1" applyAlignment="1">
      <alignment horizontal="center" vertical="center"/>
    </xf>
    <xf numFmtId="1" fontId="42" fillId="10" borderId="22" xfId="1405" applyNumberFormat="1" applyFont="1" applyFill="1" applyBorder="1" applyAlignment="1">
      <alignment horizontal="center" vertical="center"/>
      <protection/>
    </xf>
    <xf numFmtId="2" fontId="42" fillId="0" borderId="22" xfId="1277" applyNumberFormat="1" applyFont="1" applyFill="1" applyBorder="1" applyAlignment="1">
      <alignment horizontal="center" vertical="center"/>
    </xf>
    <xf numFmtId="2" fontId="42" fillId="61" borderId="22" xfId="1405" applyNumberFormat="1" applyFont="1" applyFill="1" applyBorder="1" applyAlignment="1">
      <alignment horizontal="center" vertical="center"/>
      <protection/>
    </xf>
    <xf numFmtId="1" fontId="42" fillId="61" borderId="22" xfId="1405" applyNumberFormat="1" applyFont="1" applyFill="1" applyBorder="1" applyAlignment="1">
      <alignment horizontal="center" vertical="center"/>
      <protection/>
    </xf>
    <xf numFmtId="4" fontId="43" fillId="58" borderId="22" xfId="1405" applyNumberFormat="1" applyFont="1" applyFill="1" applyBorder="1" applyAlignment="1">
      <alignment horizontal="center" vertical="center"/>
      <protection/>
    </xf>
    <xf numFmtId="4" fontId="102" fillId="0" borderId="22" xfId="1405" applyNumberFormat="1" applyFont="1" applyFill="1" applyBorder="1" applyAlignment="1">
      <alignment horizontal="center" vertical="center"/>
      <protection/>
    </xf>
    <xf numFmtId="0" fontId="42" fillId="0" borderId="25" xfId="1405" applyFont="1" applyFill="1" applyBorder="1" applyAlignment="1">
      <alignment horizontal="center"/>
      <protection/>
    </xf>
    <xf numFmtId="0" fontId="42" fillId="0" borderId="0" xfId="1405" applyFont="1" applyFill="1" applyAlignment="1">
      <alignment horizontal="center"/>
      <protection/>
    </xf>
    <xf numFmtId="0" fontId="42" fillId="0" borderId="0" xfId="1405" applyFont="1" applyFill="1" applyBorder="1" applyAlignment="1">
      <alignment horizontal="center"/>
      <protection/>
    </xf>
    <xf numFmtId="0" fontId="42" fillId="0" borderId="26" xfId="1405" applyFont="1" applyFill="1" applyBorder="1" applyAlignment="1">
      <alignment horizontal="center"/>
      <protection/>
    </xf>
    <xf numFmtId="2" fontId="42" fillId="0" borderId="22" xfId="1405" applyNumberFormat="1" applyFont="1" applyFill="1" applyBorder="1" applyAlignment="1">
      <alignment horizontal="center"/>
      <protection/>
    </xf>
    <xf numFmtId="1" fontId="42" fillId="0" borderId="22" xfId="1405" applyNumberFormat="1" applyFont="1" applyFill="1" applyBorder="1" applyAlignment="1">
      <alignment horizontal="center"/>
      <protection/>
    </xf>
    <xf numFmtId="2" fontId="42" fillId="62" borderId="22" xfId="1405" applyNumberFormat="1" applyFont="1" applyFill="1" applyBorder="1" applyAlignment="1">
      <alignment horizontal="center" vertical="center"/>
      <protection/>
    </xf>
    <xf numFmtId="0" fontId="42" fillId="0" borderId="27" xfId="1405" applyFont="1" applyFill="1" applyBorder="1" applyAlignment="1">
      <alignment horizontal="left"/>
      <protection/>
    </xf>
    <xf numFmtId="0" fontId="42" fillId="0" borderId="0" xfId="1405" applyFont="1" applyFill="1" applyBorder="1" applyAlignment="1">
      <alignment horizontal="left"/>
      <protection/>
    </xf>
    <xf numFmtId="0" fontId="42" fillId="0" borderId="28" xfId="1405" applyFont="1" applyFill="1" applyBorder="1" applyAlignment="1">
      <alignment horizontal="center"/>
      <protection/>
    </xf>
    <xf numFmtId="4" fontId="42" fillId="0" borderId="0" xfId="1405" applyNumberFormat="1" applyFont="1" applyFill="1" applyAlignment="1">
      <alignment horizontal="center"/>
      <protection/>
    </xf>
    <xf numFmtId="3" fontId="42" fillId="0" borderId="0" xfId="1405" applyNumberFormat="1" applyFont="1" applyFill="1" applyBorder="1" applyAlignment="1">
      <alignment horizontal="center"/>
      <protection/>
    </xf>
    <xf numFmtId="0" fontId="43" fillId="0" borderId="29" xfId="1405" applyFont="1" applyFill="1" applyBorder="1" applyAlignment="1">
      <alignment horizontal="center"/>
      <protection/>
    </xf>
    <xf numFmtId="0" fontId="43" fillId="0" borderId="30" xfId="1405" applyFont="1" applyFill="1" applyBorder="1" applyAlignment="1">
      <alignment horizontal="center"/>
      <protection/>
    </xf>
    <xf numFmtId="0" fontId="43" fillId="0" borderId="0" xfId="1405" applyFont="1" applyFill="1" applyAlignment="1">
      <alignment horizontal="center"/>
      <protection/>
    </xf>
    <xf numFmtId="0" fontId="43" fillId="57" borderId="27" xfId="1405" applyFont="1" applyFill="1" applyBorder="1" applyAlignment="1">
      <alignment horizontal="left" vertical="center"/>
      <protection/>
    </xf>
    <xf numFmtId="0" fontId="43" fillId="57" borderId="0" xfId="1405" applyFont="1" applyFill="1" applyBorder="1" applyAlignment="1">
      <alignment horizontal="left" vertical="center"/>
      <protection/>
    </xf>
    <xf numFmtId="4" fontId="43" fillId="57" borderId="0" xfId="1405" applyNumberFormat="1" applyFont="1" applyFill="1" applyBorder="1" applyAlignment="1">
      <alignment horizontal="center"/>
      <protection/>
    </xf>
    <xf numFmtId="0" fontId="43" fillId="57" borderId="26" xfId="1405" applyFont="1" applyFill="1" applyBorder="1" applyAlignment="1">
      <alignment horizontal="center"/>
      <protection/>
    </xf>
    <xf numFmtId="2" fontId="42" fillId="57" borderId="22" xfId="1405" applyNumberFormat="1" applyFont="1" applyFill="1" applyBorder="1" applyAlignment="1">
      <alignment horizontal="center"/>
      <protection/>
    </xf>
    <xf numFmtId="1" fontId="42" fillId="57" borderId="22" xfId="1405" applyNumberFormat="1" applyFont="1" applyFill="1" applyBorder="1" applyAlignment="1">
      <alignment horizontal="center"/>
      <protection/>
    </xf>
    <xf numFmtId="0" fontId="42" fillId="0" borderId="27" xfId="1405" applyFont="1" applyFill="1" applyBorder="1" applyAlignment="1">
      <alignment horizontal="center"/>
      <protection/>
    </xf>
    <xf numFmtId="2" fontId="43" fillId="0" borderId="22" xfId="1405" applyNumberFormat="1" applyFont="1" applyFill="1" applyBorder="1" applyAlignment="1">
      <alignment horizontal="center"/>
      <protection/>
    </xf>
    <xf numFmtId="3" fontId="42" fillId="0" borderId="22" xfId="1405" applyNumberFormat="1" applyFont="1" applyFill="1" applyBorder="1" applyAlignment="1">
      <alignment horizontal="center"/>
      <protection/>
    </xf>
    <xf numFmtId="4" fontId="42" fillId="63" borderId="0" xfId="1405" applyNumberFormat="1" applyFont="1" applyFill="1" applyAlignment="1">
      <alignment horizontal="center"/>
      <protection/>
    </xf>
    <xf numFmtId="2" fontId="43" fillId="0" borderId="22" xfId="1405" applyNumberFormat="1" applyFont="1" applyFill="1" applyBorder="1" applyAlignment="1">
      <alignment horizontal="center" vertical="center"/>
      <protection/>
    </xf>
    <xf numFmtId="2" fontId="42" fillId="10" borderId="22" xfId="1405" applyNumberFormat="1" applyFont="1" applyFill="1" applyBorder="1" applyAlignment="1">
      <alignment horizontal="center" vertical="center"/>
      <protection/>
    </xf>
    <xf numFmtId="43" fontId="42" fillId="0" borderId="0" xfId="1277" applyFont="1" applyFill="1" applyAlignment="1">
      <alignment horizontal="center"/>
    </xf>
    <xf numFmtId="0" fontId="42" fillId="0" borderId="0" xfId="1405" applyNumberFormat="1" applyFont="1" applyFill="1" applyBorder="1" applyAlignment="1">
      <alignment horizontal="center"/>
      <protection/>
    </xf>
    <xf numFmtId="0" fontId="42" fillId="0" borderId="29" xfId="1405" applyFont="1" applyFill="1" applyBorder="1" applyAlignment="1">
      <alignment horizontal="center"/>
      <protection/>
    </xf>
    <xf numFmtId="0" fontId="42" fillId="0" borderId="30" xfId="1405" applyFont="1" applyFill="1" applyBorder="1" applyAlignment="1">
      <alignment horizontal="center"/>
      <protection/>
    </xf>
    <xf numFmtId="0" fontId="42" fillId="57" borderId="22" xfId="1405" applyFont="1" applyFill="1" applyBorder="1" applyAlignment="1">
      <alignment horizontal="center" vertical="center"/>
      <protection/>
    </xf>
    <xf numFmtId="43" fontId="29" fillId="57" borderId="22" xfId="1277" applyFont="1" applyFill="1" applyBorder="1" applyAlignment="1">
      <alignment horizontal="center" vertical="center"/>
    </xf>
    <xf numFmtId="2" fontId="42" fillId="57" borderId="22" xfId="1277" applyNumberFormat="1" applyFont="1" applyFill="1" applyBorder="1" applyAlignment="1">
      <alignment horizontal="center" vertical="center"/>
    </xf>
    <xf numFmtId="2" fontId="43" fillId="61" borderId="22" xfId="1405" applyNumberFormat="1" applyFont="1" applyFill="1" applyBorder="1" applyAlignment="1">
      <alignment horizontal="center" vertical="center"/>
      <protection/>
    </xf>
    <xf numFmtId="2" fontId="42" fillId="57" borderId="22" xfId="1405" applyNumberFormat="1" applyFont="1" applyFill="1" applyBorder="1" applyAlignment="1">
      <alignment horizontal="center" vertical="center"/>
      <protection/>
    </xf>
    <xf numFmtId="4" fontId="102" fillId="57" borderId="22" xfId="1405" applyNumberFormat="1" applyFont="1" applyFill="1" applyBorder="1" applyAlignment="1">
      <alignment horizontal="center" vertical="center"/>
      <protection/>
    </xf>
    <xf numFmtId="0" fontId="43" fillId="57" borderId="28" xfId="1405" applyFont="1" applyFill="1" applyBorder="1" applyAlignment="1">
      <alignment horizontal="left" vertical="center"/>
      <protection/>
    </xf>
    <xf numFmtId="0" fontId="43" fillId="57" borderId="29" xfId="1405" applyFont="1" applyFill="1" applyBorder="1" applyAlignment="1">
      <alignment horizontal="left" vertical="center"/>
      <protection/>
    </xf>
    <xf numFmtId="4" fontId="43" fillId="57" borderId="29" xfId="1405" applyNumberFormat="1" applyFont="1" applyFill="1" applyBorder="1" applyAlignment="1">
      <alignment horizontal="center"/>
      <protection/>
    </xf>
    <xf numFmtId="0" fontId="43" fillId="57" borderId="31" xfId="1405" applyFont="1" applyFill="1" applyBorder="1" applyAlignment="1">
      <alignment horizontal="center"/>
      <protection/>
    </xf>
    <xf numFmtId="1" fontId="42" fillId="10" borderId="22" xfId="1277" applyNumberFormat="1" applyFont="1" applyFill="1" applyBorder="1" applyAlignment="1">
      <alignment horizontal="center" vertical="center"/>
    </xf>
    <xf numFmtId="0" fontId="42" fillId="0" borderId="24" xfId="1405" applyFont="1" applyFill="1" applyBorder="1" applyAlignment="1">
      <alignment horizontal="center"/>
      <protection/>
    </xf>
    <xf numFmtId="0" fontId="42" fillId="0" borderId="32" xfId="1405" applyFont="1" applyFill="1" applyBorder="1" applyAlignment="1">
      <alignment horizontal="center"/>
      <protection/>
    </xf>
    <xf numFmtId="1" fontId="42" fillId="0" borderId="0" xfId="1405" applyNumberFormat="1" applyFont="1" applyFill="1" applyBorder="1" applyAlignment="1">
      <alignment horizontal="center"/>
      <protection/>
    </xf>
    <xf numFmtId="0" fontId="42" fillId="0" borderId="33" xfId="1405" applyFont="1" applyFill="1" applyBorder="1" applyAlignment="1">
      <alignment horizontal="center"/>
      <protection/>
    </xf>
    <xf numFmtId="2" fontId="29" fillId="0" borderId="22" xfId="1405" applyNumberFormat="1" applyFont="1" applyFill="1" applyBorder="1" applyAlignment="1">
      <alignment horizontal="center" vertical="center"/>
      <protection/>
    </xf>
    <xf numFmtId="203" fontId="29" fillId="57" borderId="22" xfId="1277" applyNumberFormat="1" applyFont="1" applyFill="1" applyBorder="1" applyAlignment="1">
      <alignment horizontal="center" vertical="center"/>
    </xf>
    <xf numFmtId="2" fontId="42" fillId="60" borderId="22" xfId="1405" applyNumberFormat="1" applyFont="1" applyFill="1" applyBorder="1" applyAlignment="1">
      <alignment horizontal="center"/>
      <protection/>
    </xf>
    <xf numFmtId="1" fontId="42" fillId="60" borderId="22" xfId="1405" applyNumberFormat="1" applyFont="1" applyFill="1" applyBorder="1" applyAlignment="1">
      <alignment horizontal="center"/>
      <protection/>
    </xf>
    <xf numFmtId="43" fontId="29" fillId="0" borderId="22" xfId="1277" applyFont="1" applyFill="1" applyBorder="1" applyAlignment="1">
      <alignment horizontal="center" vertical="center"/>
    </xf>
    <xf numFmtId="203" fontId="29" fillId="0" borderId="22" xfId="1277" applyNumberFormat="1" applyFont="1" applyFill="1" applyBorder="1" applyAlignment="1">
      <alignment horizontal="center" vertical="center"/>
    </xf>
    <xf numFmtId="0" fontId="42" fillId="63" borderId="0" xfId="1405" applyFont="1" applyFill="1" applyAlignment="1">
      <alignment horizontal="center"/>
      <protection/>
    </xf>
    <xf numFmtId="0" fontId="42" fillId="63" borderId="33" xfId="1405" applyFont="1" applyFill="1" applyBorder="1" applyAlignment="1">
      <alignment horizontal="center"/>
      <protection/>
    </xf>
    <xf numFmtId="2" fontId="43" fillId="63" borderId="22" xfId="1405" applyNumberFormat="1" applyFont="1" applyFill="1" applyBorder="1" applyAlignment="1">
      <alignment horizontal="center"/>
      <protection/>
    </xf>
    <xf numFmtId="3" fontId="42" fillId="63" borderId="22" xfId="1405" applyNumberFormat="1" applyFont="1" applyFill="1" applyBorder="1" applyAlignment="1">
      <alignment horizontal="center"/>
      <protection/>
    </xf>
    <xf numFmtId="0" fontId="42" fillId="62" borderId="22" xfId="1405" applyFont="1" applyFill="1" applyBorder="1" applyAlignment="1">
      <alignment horizontal="center" vertical="center"/>
      <protection/>
    </xf>
    <xf numFmtId="2" fontId="29" fillId="62" borderId="22" xfId="1277" applyNumberFormat="1" applyFont="1" applyFill="1" applyBorder="1" applyAlignment="1">
      <alignment horizontal="center" vertical="center"/>
    </xf>
    <xf numFmtId="2" fontId="42" fillId="62" borderId="22" xfId="1277" applyNumberFormat="1" applyFont="1" applyFill="1" applyBorder="1" applyAlignment="1">
      <alignment horizontal="center" vertical="center"/>
    </xf>
    <xf numFmtId="4" fontId="102" fillId="62" borderId="22" xfId="1405" applyNumberFormat="1" applyFont="1" applyFill="1" applyBorder="1" applyAlignment="1">
      <alignment horizontal="center" vertical="center"/>
      <protection/>
    </xf>
    <xf numFmtId="0" fontId="42" fillId="62" borderId="25" xfId="1405" applyFont="1" applyFill="1" applyBorder="1" applyAlignment="1">
      <alignment horizontal="center"/>
      <protection/>
    </xf>
    <xf numFmtId="0" fontId="42" fillId="62" borderId="0" xfId="1405" applyFont="1" applyFill="1" applyAlignment="1">
      <alignment horizontal="center"/>
      <protection/>
    </xf>
    <xf numFmtId="0" fontId="42" fillId="62" borderId="0" xfId="1405" applyFont="1" applyFill="1" applyBorder="1" applyAlignment="1">
      <alignment horizontal="center"/>
      <protection/>
    </xf>
    <xf numFmtId="0" fontId="42" fillId="62" borderId="26" xfId="1405" applyFont="1" applyFill="1" applyBorder="1" applyAlignment="1">
      <alignment horizontal="center"/>
      <protection/>
    </xf>
    <xf numFmtId="2" fontId="43" fillId="62" borderId="22" xfId="1405" applyNumberFormat="1" applyFont="1" applyFill="1" applyBorder="1" applyAlignment="1">
      <alignment horizontal="center"/>
      <protection/>
    </xf>
    <xf numFmtId="3" fontId="42" fillId="62" borderId="22" xfId="1405" applyNumberFormat="1" applyFont="1" applyFill="1" applyBorder="1" applyAlignment="1">
      <alignment horizontal="center"/>
      <protection/>
    </xf>
    <xf numFmtId="2" fontId="29" fillId="0" borderId="22" xfId="1277" applyNumberFormat="1" applyFont="1" applyFill="1" applyBorder="1" applyAlignment="1">
      <alignment horizontal="center" vertical="center"/>
    </xf>
    <xf numFmtId="4" fontId="42" fillId="0" borderId="0" xfId="1405" applyNumberFormat="1" applyFont="1" applyFill="1" applyBorder="1" applyAlignment="1">
      <alignment horizontal="center"/>
      <protection/>
    </xf>
    <xf numFmtId="3" fontId="42" fillId="63" borderId="33" xfId="1405" applyNumberFormat="1" applyFont="1" applyFill="1" applyBorder="1" applyAlignment="1">
      <alignment horizontal="center"/>
      <protection/>
    </xf>
    <xf numFmtId="2" fontId="42" fillId="61" borderId="22" xfId="1277" applyNumberFormat="1" applyFont="1" applyFill="1" applyBorder="1" applyAlignment="1">
      <alignment horizontal="center" vertical="center"/>
    </xf>
    <xf numFmtId="2" fontId="42" fillId="0" borderId="0" xfId="1405" applyNumberFormat="1" applyFont="1" applyFill="1" applyAlignment="1">
      <alignment horizontal="center"/>
      <protection/>
    </xf>
    <xf numFmtId="4" fontId="42" fillId="0" borderId="22" xfId="1405" applyNumberFormat="1" applyFont="1" applyFill="1" applyBorder="1" applyAlignment="1">
      <alignment horizontal="center"/>
      <protection/>
    </xf>
    <xf numFmtId="0" fontId="45" fillId="0" borderId="22" xfId="1405" applyFont="1" applyFill="1" applyBorder="1" applyAlignment="1">
      <alignment horizontal="center"/>
      <protection/>
    </xf>
    <xf numFmtId="4" fontId="102" fillId="63" borderId="22" xfId="1405" applyNumberFormat="1" applyFont="1" applyFill="1" applyBorder="1" applyAlignment="1">
      <alignment horizontal="center" vertical="center"/>
      <protection/>
    </xf>
    <xf numFmtId="2" fontId="42" fillId="63" borderId="0" xfId="1405" applyNumberFormat="1" applyFont="1" applyFill="1" applyAlignment="1">
      <alignment horizontal="center"/>
      <protection/>
    </xf>
    <xf numFmtId="0" fontId="42" fillId="0" borderId="0" xfId="1405" applyFont="1" applyFill="1" applyBorder="1" applyAlignment="1">
      <alignment horizontal="center" vertical="center"/>
      <protection/>
    </xf>
    <xf numFmtId="2" fontId="42" fillId="0" borderId="28" xfId="1405" applyNumberFormat="1" applyFont="1" applyFill="1" applyBorder="1" applyAlignment="1">
      <alignment horizontal="center" vertical="center"/>
      <protection/>
    </xf>
    <xf numFmtId="0" fontId="42" fillId="0" borderId="33" xfId="1405" applyFont="1" applyFill="1" applyBorder="1" applyAlignment="1">
      <alignment horizontal="center" vertical="center"/>
      <protection/>
    </xf>
    <xf numFmtId="0" fontId="42" fillId="59" borderId="22" xfId="1405" applyFont="1" applyFill="1" applyBorder="1" applyAlignment="1">
      <alignment horizontal="center" vertical="center"/>
      <protection/>
    </xf>
    <xf numFmtId="4" fontId="29" fillId="59" borderId="22" xfId="1405" applyNumberFormat="1" applyFont="1" applyFill="1" applyBorder="1" applyAlignment="1">
      <alignment horizontal="center" vertical="center"/>
      <protection/>
    </xf>
    <xf numFmtId="1" fontId="42" fillId="59" borderId="22" xfId="1405" applyNumberFormat="1" applyFont="1" applyFill="1" applyBorder="1" applyAlignment="1">
      <alignment horizontal="center" vertical="center"/>
      <protection/>
    </xf>
    <xf numFmtId="2" fontId="42" fillId="59" borderId="22" xfId="1405" applyNumberFormat="1" applyFont="1" applyFill="1" applyBorder="1" applyAlignment="1">
      <alignment horizontal="center" vertical="center"/>
      <protection/>
    </xf>
    <xf numFmtId="2" fontId="42" fillId="59" borderId="22" xfId="1277" applyNumberFormat="1" applyFont="1" applyFill="1" applyBorder="1" applyAlignment="1">
      <alignment horizontal="center" vertical="center"/>
    </xf>
    <xf numFmtId="2" fontId="45" fillId="59" borderId="22" xfId="1405" applyNumberFormat="1" applyFont="1" applyFill="1" applyBorder="1" applyAlignment="1">
      <alignment horizontal="center" vertical="center"/>
      <protection/>
    </xf>
    <xf numFmtId="1" fontId="45" fillId="59" borderId="22" xfId="1405" applyNumberFormat="1" applyFont="1" applyFill="1" applyBorder="1" applyAlignment="1">
      <alignment horizontal="center" vertical="center"/>
      <protection/>
    </xf>
    <xf numFmtId="3" fontId="45" fillId="59" borderId="22" xfId="1405" applyNumberFormat="1" applyFont="1" applyFill="1" applyBorder="1" applyAlignment="1">
      <alignment horizontal="center" vertical="center"/>
      <protection/>
    </xf>
    <xf numFmtId="203" fontId="42" fillId="59" borderId="22" xfId="1277" applyNumberFormat="1" applyFont="1" applyFill="1" applyBorder="1" applyAlignment="1">
      <alignment horizontal="center" vertical="center"/>
    </xf>
    <xf numFmtId="0" fontId="45" fillId="59" borderId="22" xfId="1405" applyFont="1" applyFill="1" applyBorder="1" applyAlignment="1">
      <alignment horizontal="center" vertical="center"/>
      <protection/>
    </xf>
    <xf numFmtId="2" fontId="45" fillId="9" borderId="22" xfId="1405" applyNumberFormat="1" applyFont="1" applyFill="1" applyBorder="1" applyAlignment="1">
      <alignment horizontal="center" vertical="center"/>
      <protection/>
    </xf>
    <xf numFmtId="4" fontId="102" fillId="9" borderId="22" xfId="1405" applyNumberFormat="1" applyFont="1" applyFill="1" applyBorder="1" applyAlignment="1">
      <alignment horizontal="center"/>
      <protection/>
    </xf>
    <xf numFmtId="0" fontId="42" fillId="0" borderId="23" xfId="1405" applyFont="1" applyFill="1" applyBorder="1" applyAlignment="1">
      <alignment horizontal="center" vertical="center"/>
      <protection/>
    </xf>
    <xf numFmtId="0" fontId="42" fillId="63" borderId="0" xfId="1405" applyFont="1" applyFill="1" applyBorder="1" applyAlignment="1">
      <alignment horizontal="center" vertical="center"/>
      <protection/>
    </xf>
    <xf numFmtId="2" fontId="102" fillId="0" borderId="22" xfId="1405" applyNumberFormat="1" applyFont="1" applyFill="1" applyBorder="1" applyAlignment="1">
      <alignment horizontal="center" vertical="center"/>
      <protection/>
    </xf>
    <xf numFmtId="2" fontId="42" fillId="0" borderId="0" xfId="1405" applyNumberFormat="1" applyFont="1" applyFill="1" applyBorder="1" applyAlignment="1">
      <alignment horizontal="center" vertical="center"/>
      <protection/>
    </xf>
    <xf numFmtId="2" fontId="42" fillId="63" borderId="0" xfId="1405" applyNumberFormat="1" applyFont="1" applyFill="1" applyBorder="1" applyAlignment="1">
      <alignment horizontal="center" vertical="center"/>
      <protection/>
    </xf>
    <xf numFmtId="0" fontId="42" fillId="0" borderId="28" xfId="1405" applyFont="1" applyFill="1" applyBorder="1" applyAlignment="1">
      <alignment horizontal="center" vertical="center"/>
      <protection/>
    </xf>
    <xf numFmtId="3" fontId="45" fillId="0" borderId="22" xfId="1405" applyNumberFormat="1" applyFont="1" applyFill="1" applyBorder="1" applyAlignment="1">
      <alignment horizontal="center"/>
      <protection/>
    </xf>
    <xf numFmtId="4" fontId="29" fillId="62" borderId="22" xfId="1405" applyNumberFormat="1" applyFont="1" applyFill="1" applyBorder="1" applyAlignment="1">
      <alignment horizontal="center" vertical="center"/>
      <protection/>
    </xf>
    <xf numFmtId="2" fontId="42" fillId="0" borderId="22" xfId="1031" applyNumberFormat="1" applyFont="1" applyFill="1" applyBorder="1" applyAlignment="1">
      <alignment horizontal="center" vertical="center"/>
    </xf>
    <xf numFmtId="39" fontId="42" fillId="0" borderId="0" xfId="1405" applyNumberFormat="1" applyFont="1" applyFill="1" applyAlignment="1">
      <alignment horizontal="center" vertical="center"/>
      <protection/>
    </xf>
    <xf numFmtId="0" fontId="43" fillId="57" borderId="29" xfId="1405" applyFont="1" applyFill="1" applyBorder="1" applyAlignment="1">
      <alignment horizontal="center" vertical="center"/>
      <protection/>
    </xf>
    <xf numFmtId="4" fontId="43" fillId="57" borderId="29" xfId="1405" applyNumberFormat="1" applyFont="1" applyFill="1" applyBorder="1" applyAlignment="1">
      <alignment horizontal="center" vertical="center"/>
      <protection/>
    </xf>
    <xf numFmtId="0" fontId="43" fillId="57" borderId="31" xfId="1405" applyFont="1" applyFill="1" applyBorder="1" applyAlignment="1">
      <alignment horizontal="center" vertical="center"/>
      <protection/>
    </xf>
    <xf numFmtId="0" fontId="42" fillId="0" borderId="0" xfId="1405" applyFont="1" applyFill="1" applyAlignment="1">
      <alignment horizontal="center" vertical="center"/>
      <protection/>
    </xf>
    <xf numFmtId="3" fontId="42" fillId="57" borderId="22" xfId="1405" applyNumberFormat="1" applyFont="1" applyFill="1" applyBorder="1" applyAlignment="1">
      <alignment horizontal="center" vertical="center"/>
      <protection/>
    </xf>
    <xf numFmtId="3" fontId="42" fillId="57" borderId="22" xfId="1405" applyNumberFormat="1" applyFont="1" applyFill="1" applyBorder="1" applyAlignment="1">
      <alignment horizontal="center"/>
      <protection/>
    </xf>
    <xf numFmtId="0" fontId="42" fillId="0" borderId="22" xfId="1405" applyFont="1" applyFill="1" applyBorder="1" applyAlignment="1">
      <alignment horizontal="left" vertical="center"/>
      <protection/>
    </xf>
    <xf numFmtId="43" fontId="42" fillId="57" borderId="22" xfId="1277" applyNumberFormat="1" applyFont="1" applyFill="1" applyBorder="1" applyAlignment="1">
      <alignment horizontal="center"/>
    </xf>
    <xf numFmtId="1" fontId="45" fillId="59" borderId="22" xfId="1277" applyNumberFormat="1" applyFont="1" applyFill="1" applyBorder="1" applyAlignment="1">
      <alignment horizontal="center" vertical="center"/>
    </xf>
    <xf numFmtId="1" fontId="42" fillId="59" borderId="22" xfId="1277" applyNumberFormat="1" applyFont="1" applyFill="1" applyBorder="1" applyAlignment="1">
      <alignment horizontal="center" vertical="center"/>
    </xf>
    <xf numFmtId="2" fontId="103" fillId="9" borderId="22" xfId="1405" applyNumberFormat="1" applyFont="1" applyFill="1" applyBorder="1" applyAlignment="1">
      <alignment horizontal="center" vertical="center"/>
      <protection/>
    </xf>
    <xf numFmtId="2" fontId="29" fillId="62" borderId="22" xfId="1405" applyNumberFormat="1" applyFont="1" applyFill="1" applyBorder="1" applyAlignment="1">
      <alignment horizontal="center" vertical="center"/>
      <protection/>
    </xf>
    <xf numFmtId="0" fontId="42" fillId="0" borderId="25" xfId="1405" applyFont="1" applyFill="1" applyBorder="1" applyAlignment="1">
      <alignment horizontal="center" vertical="center"/>
      <protection/>
    </xf>
    <xf numFmtId="0" fontId="42" fillId="0" borderId="34" xfId="1405" applyFont="1" applyFill="1" applyBorder="1" applyAlignment="1">
      <alignment horizontal="left"/>
      <protection/>
    </xf>
    <xf numFmtId="0" fontId="42" fillId="0" borderId="35" xfId="1405" applyFont="1" applyFill="1" applyBorder="1" applyAlignment="1">
      <alignment horizontal="center"/>
      <protection/>
    </xf>
    <xf numFmtId="2" fontId="42" fillId="61" borderId="22" xfId="1189" applyNumberFormat="1" applyFont="1" applyFill="1" applyBorder="1" applyAlignment="1">
      <alignment horizontal="center" vertical="center"/>
    </xf>
    <xf numFmtId="1" fontId="42" fillId="61" borderId="22" xfId="1189" applyNumberFormat="1" applyFont="1" applyFill="1" applyBorder="1" applyAlignment="1">
      <alignment horizontal="center" vertical="center"/>
    </xf>
    <xf numFmtId="2" fontId="42" fillId="0" borderId="22" xfId="1189" applyNumberFormat="1" applyFont="1" applyFill="1" applyBorder="1" applyAlignment="1">
      <alignment horizontal="center" vertical="center"/>
    </xf>
    <xf numFmtId="0" fontId="42" fillId="0" borderId="36" xfId="1405" applyFont="1" applyFill="1" applyBorder="1" applyAlignment="1">
      <alignment horizontal="center"/>
      <protection/>
    </xf>
    <xf numFmtId="0" fontId="42" fillId="0" borderId="37" xfId="1405" applyFont="1" applyFill="1" applyBorder="1" applyAlignment="1">
      <alignment horizontal="center"/>
      <protection/>
    </xf>
    <xf numFmtId="0" fontId="43" fillId="57" borderId="34" xfId="1405" applyFont="1" applyFill="1" applyBorder="1" applyAlignment="1">
      <alignment horizontal="left" vertical="center"/>
      <protection/>
    </xf>
    <xf numFmtId="0" fontId="43" fillId="57" borderId="35" xfId="1405" applyFont="1" applyFill="1" applyBorder="1" applyAlignment="1">
      <alignment horizontal="center"/>
      <protection/>
    </xf>
    <xf numFmtId="0" fontId="44" fillId="0" borderId="38" xfId="1405" applyFont="1" applyFill="1" applyBorder="1" applyAlignment="1">
      <alignment/>
      <protection/>
    </xf>
    <xf numFmtId="0" fontId="44" fillId="0" borderId="39" xfId="1405" applyFont="1" applyFill="1" applyBorder="1" applyAlignment="1">
      <alignment/>
      <protection/>
    </xf>
    <xf numFmtId="0" fontId="44" fillId="0" borderId="40" xfId="1405" applyFont="1" applyFill="1" applyBorder="1" applyAlignment="1">
      <alignment/>
      <protection/>
    </xf>
    <xf numFmtId="1" fontId="42" fillId="0" borderId="36" xfId="1405" applyNumberFormat="1" applyFont="1" applyFill="1" applyBorder="1" applyAlignment="1">
      <alignment horizontal="center"/>
      <protection/>
    </xf>
    <xf numFmtId="0" fontId="42" fillId="0" borderId="38" xfId="1405" applyFont="1" applyFill="1" applyBorder="1" applyAlignment="1">
      <alignment horizontal="center"/>
      <protection/>
    </xf>
    <xf numFmtId="0" fontId="42" fillId="0" borderId="39" xfId="1405" applyFont="1" applyFill="1" applyBorder="1" applyAlignment="1">
      <alignment horizontal="center"/>
      <protection/>
    </xf>
    <xf numFmtId="0" fontId="42" fillId="0" borderId="40" xfId="1405" applyFont="1" applyFill="1" applyBorder="1" applyAlignment="1">
      <alignment horizontal="center"/>
      <protection/>
    </xf>
    <xf numFmtId="0" fontId="42" fillId="0" borderId="41" xfId="1405" applyFont="1" applyFill="1" applyBorder="1" applyAlignment="1">
      <alignment horizontal="center"/>
      <protection/>
    </xf>
    <xf numFmtId="0" fontId="42" fillId="0" borderId="42" xfId="1405" applyFont="1" applyFill="1" applyBorder="1" applyAlignment="1">
      <alignment horizontal="center"/>
      <protection/>
    </xf>
    <xf numFmtId="2" fontId="43" fillId="0" borderId="0" xfId="1405" applyNumberFormat="1" applyFont="1" applyFill="1" applyBorder="1" applyAlignment="1">
      <alignment horizontal="center"/>
      <protection/>
    </xf>
    <xf numFmtId="4" fontId="46" fillId="57" borderId="0" xfId="1405" applyNumberFormat="1" applyFont="1" applyFill="1" applyBorder="1" applyAlignment="1">
      <alignment horizontal="center"/>
      <protection/>
    </xf>
    <xf numFmtId="4" fontId="46" fillId="64" borderId="43" xfId="1405" applyNumberFormat="1" applyFont="1" applyFill="1" applyBorder="1" applyAlignment="1">
      <alignment horizontal="center"/>
      <protection/>
    </xf>
    <xf numFmtId="0" fontId="43" fillId="64" borderId="37" xfId="1405" applyFont="1" applyFill="1" applyBorder="1" applyAlignment="1">
      <alignment horizontal="center"/>
      <protection/>
    </xf>
    <xf numFmtId="0" fontId="45" fillId="0" borderId="0" xfId="1405" applyFont="1" applyFill="1" applyAlignment="1">
      <alignment horizontal="center"/>
      <protection/>
    </xf>
    <xf numFmtId="4" fontId="46" fillId="64" borderId="39" xfId="1405" applyNumberFormat="1" applyFont="1" applyFill="1" applyBorder="1" applyAlignment="1">
      <alignment horizontal="center"/>
      <protection/>
    </xf>
    <xf numFmtId="0" fontId="43" fillId="64" borderId="40" xfId="1405" applyFont="1" applyFill="1" applyBorder="1" applyAlignment="1">
      <alignment horizontal="center"/>
      <protection/>
    </xf>
    <xf numFmtId="0" fontId="49" fillId="0" borderId="0" xfId="1405" applyFont="1" applyFill="1" applyAlignment="1">
      <alignment horizontal="center"/>
      <protection/>
    </xf>
    <xf numFmtId="4" fontId="44" fillId="0" borderId="22" xfId="1405" applyNumberFormat="1" applyFont="1" applyFill="1" applyBorder="1" applyAlignment="1">
      <alignment horizontal="center"/>
      <protection/>
    </xf>
    <xf numFmtId="3" fontId="44" fillId="0" borderId="22" xfId="1405" applyNumberFormat="1" applyFont="1" applyFill="1" applyBorder="1" applyAlignment="1">
      <alignment horizontal="center"/>
      <protection/>
    </xf>
    <xf numFmtId="0" fontId="44" fillId="0" borderId="0" xfId="1405" applyFont="1" applyFill="1" applyAlignment="1">
      <alignment horizontal="center"/>
      <protection/>
    </xf>
    <xf numFmtId="39" fontId="49" fillId="0" borderId="0" xfId="1405" applyNumberFormat="1" applyFont="1" applyFill="1" applyAlignment="1">
      <alignment horizontal="center"/>
      <protection/>
    </xf>
    <xf numFmtId="2" fontId="49" fillId="57" borderId="22" xfId="1405" applyNumberFormat="1" applyFont="1" applyFill="1" applyBorder="1" applyAlignment="1">
      <alignment horizontal="center"/>
      <protection/>
    </xf>
    <xf numFmtId="1" fontId="49" fillId="57" borderId="22" xfId="1405" applyNumberFormat="1" applyFont="1" applyFill="1" applyBorder="1" applyAlignment="1">
      <alignment horizontal="center"/>
      <protection/>
    </xf>
    <xf numFmtId="1" fontId="49" fillId="0" borderId="0" xfId="1405" applyNumberFormat="1" applyFont="1" applyFill="1" applyAlignment="1">
      <alignment horizontal="center"/>
      <protection/>
    </xf>
    <xf numFmtId="2" fontId="49" fillId="0" borderId="22" xfId="1405" applyNumberFormat="1" applyFont="1" applyFill="1" applyBorder="1" applyAlignment="1">
      <alignment horizontal="center"/>
      <protection/>
    </xf>
    <xf numFmtId="1" fontId="49" fillId="0" borderId="22" xfId="1405" applyNumberFormat="1" applyFont="1" applyFill="1" applyBorder="1" applyAlignment="1">
      <alignment horizontal="center"/>
      <protection/>
    </xf>
    <xf numFmtId="0" fontId="44" fillId="59" borderId="22" xfId="1405" applyFont="1" applyFill="1" applyBorder="1" applyAlignment="1">
      <alignment horizontal="center" vertical="center"/>
      <protection/>
    </xf>
    <xf numFmtId="4" fontId="50" fillId="59" borderId="22" xfId="1405" applyNumberFormat="1" applyFont="1" applyFill="1" applyBorder="1" applyAlignment="1">
      <alignment horizontal="center" vertical="center"/>
      <protection/>
    </xf>
    <xf numFmtId="1" fontId="44" fillId="59" borderId="22" xfId="1405" applyNumberFormat="1" applyFont="1" applyFill="1" applyBorder="1" applyAlignment="1">
      <alignment horizontal="center" vertical="center"/>
      <protection/>
    </xf>
    <xf numFmtId="2" fontId="49" fillId="59" borderId="22" xfId="1405" applyNumberFormat="1" applyFont="1" applyFill="1" applyBorder="1" applyAlignment="1">
      <alignment horizontal="center" vertical="center"/>
      <protection/>
    </xf>
    <xf numFmtId="2" fontId="44" fillId="59" borderId="22" xfId="1405" applyNumberFormat="1" applyFont="1" applyFill="1" applyBorder="1" applyAlignment="1">
      <alignment horizontal="center" vertical="center"/>
      <protection/>
    </xf>
    <xf numFmtId="2" fontId="44" fillId="59" borderId="22" xfId="1277" applyNumberFormat="1" applyFont="1" applyFill="1" applyBorder="1" applyAlignment="1">
      <alignment horizontal="center" vertical="center"/>
    </xf>
    <xf numFmtId="3" fontId="44" fillId="59" borderId="22" xfId="1405" applyNumberFormat="1" applyFont="1" applyFill="1" applyBorder="1" applyAlignment="1">
      <alignment horizontal="center" vertical="center"/>
      <protection/>
    </xf>
    <xf numFmtId="203" fontId="44" fillId="59" borderId="22" xfId="1277" applyNumberFormat="1" applyFont="1" applyFill="1" applyBorder="1" applyAlignment="1">
      <alignment horizontal="center" vertical="center"/>
    </xf>
    <xf numFmtId="4" fontId="44" fillId="59" borderId="22" xfId="1405" applyNumberFormat="1" applyFont="1" applyFill="1" applyBorder="1" applyAlignment="1">
      <alignment horizontal="center" vertical="center"/>
      <protection/>
    </xf>
    <xf numFmtId="4" fontId="44" fillId="9" borderId="22" xfId="1405" applyNumberFormat="1" applyFont="1" applyFill="1" applyBorder="1" applyAlignment="1">
      <alignment horizontal="center" vertical="center"/>
      <protection/>
    </xf>
    <xf numFmtId="0" fontId="44" fillId="0" borderId="23" xfId="1405" applyFont="1" applyFill="1" applyBorder="1" applyAlignment="1">
      <alignment horizontal="center" vertical="center"/>
      <protection/>
    </xf>
    <xf numFmtId="0" fontId="51" fillId="0" borderId="22" xfId="1405" applyFont="1" applyFill="1" applyBorder="1" applyAlignment="1">
      <alignment horizontal="left" vertical="center"/>
      <protection/>
    </xf>
    <xf numFmtId="0" fontId="51" fillId="0" borderId="22" xfId="1405" applyFont="1" applyFill="1" applyBorder="1" applyAlignment="1">
      <alignment horizontal="center" vertical="center"/>
      <protection/>
    </xf>
    <xf numFmtId="4" fontId="52" fillId="0" borderId="22" xfId="1405" applyNumberFormat="1" applyFont="1" applyFill="1" applyBorder="1" applyAlignment="1">
      <alignment horizontal="center" vertical="center"/>
      <protection/>
    </xf>
    <xf numFmtId="1" fontId="49" fillId="60" borderId="22" xfId="1405" applyNumberFormat="1" applyFont="1" applyFill="1" applyBorder="1" applyAlignment="1">
      <alignment horizontal="center" vertical="center"/>
      <protection/>
    </xf>
    <xf numFmtId="2" fontId="49" fillId="60" borderId="22" xfId="1405" applyNumberFormat="1" applyFont="1" applyFill="1" applyBorder="1" applyAlignment="1">
      <alignment horizontal="center" vertical="center"/>
      <protection/>
    </xf>
    <xf numFmtId="2" fontId="49" fillId="0" borderId="22" xfId="1405" applyNumberFormat="1" applyFont="1" applyFill="1" applyBorder="1" applyAlignment="1">
      <alignment horizontal="center" vertical="center"/>
      <protection/>
    </xf>
    <xf numFmtId="2" fontId="49" fillId="10" borderId="22" xfId="1405" applyNumberFormat="1" applyFont="1" applyFill="1" applyBorder="1" applyAlignment="1">
      <alignment horizontal="center" vertical="center"/>
      <protection/>
    </xf>
    <xf numFmtId="1" fontId="49" fillId="10" borderId="22" xfId="1405" applyNumberFormat="1" applyFont="1" applyFill="1" applyBorder="1" applyAlignment="1">
      <alignment horizontal="center" vertical="center"/>
      <protection/>
    </xf>
    <xf numFmtId="2" fontId="49" fillId="0" borderId="22" xfId="1277" applyNumberFormat="1" applyFont="1" applyFill="1" applyBorder="1" applyAlignment="1">
      <alignment horizontal="center" vertical="center"/>
    </xf>
    <xf numFmtId="2" fontId="49" fillId="61" borderId="22" xfId="1405" applyNumberFormat="1" applyFont="1" applyFill="1" applyBorder="1" applyAlignment="1">
      <alignment horizontal="center" vertical="center"/>
      <protection/>
    </xf>
    <xf numFmtId="1" fontId="49" fillId="61" borderId="22" xfId="1405" applyNumberFormat="1" applyFont="1" applyFill="1" applyBorder="1" applyAlignment="1">
      <alignment horizontal="center" vertical="center"/>
      <protection/>
    </xf>
    <xf numFmtId="4" fontId="53" fillId="58" borderId="22" xfId="1405" applyNumberFormat="1" applyFont="1" applyFill="1" applyBorder="1" applyAlignment="1">
      <alignment horizontal="center" vertical="center"/>
      <protection/>
    </xf>
    <xf numFmtId="0" fontId="49" fillId="0" borderId="25" xfId="1405" applyFont="1" applyFill="1" applyBorder="1" applyAlignment="1">
      <alignment horizontal="center"/>
      <protection/>
    </xf>
    <xf numFmtId="39" fontId="49" fillId="0" borderId="0" xfId="1405" applyNumberFormat="1" applyFont="1" applyFill="1" applyAlignment="1">
      <alignment horizontal="center" vertical="center"/>
      <protection/>
    </xf>
    <xf numFmtId="0" fontId="49" fillId="0" borderId="0" xfId="1405" applyFont="1" applyFill="1" applyAlignment="1">
      <alignment horizontal="center" vertical="center"/>
      <protection/>
    </xf>
    <xf numFmtId="0" fontId="53" fillId="63" borderId="0" xfId="1405" applyFont="1" applyFill="1" applyBorder="1" applyAlignment="1">
      <alignment horizontal="center" vertical="center"/>
      <protection/>
    </xf>
    <xf numFmtId="4" fontId="53" fillId="63" borderId="0" xfId="1405" applyNumberFormat="1" applyFont="1" applyFill="1" applyBorder="1" applyAlignment="1">
      <alignment horizontal="center" vertical="center"/>
      <protection/>
    </xf>
    <xf numFmtId="2" fontId="49" fillId="57" borderId="22" xfId="1405" applyNumberFormat="1" applyFont="1" applyFill="1" applyBorder="1" applyAlignment="1">
      <alignment horizontal="center" vertical="center"/>
      <protection/>
    </xf>
    <xf numFmtId="3" fontId="49" fillId="57" borderId="22" xfId="1405" applyNumberFormat="1" applyFont="1" applyFill="1" applyBorder="1" applyAlignment="1">
      <alignment horizontal="center" vertical="center"/>
      <protection/>
    </xf>
    <xf numFmtId="1" fontId="53" fillId="60" borderId="22" xfId="1405" applyNumberFormat="1" applyFont="1" applyFill="1" applyBorder="1" applyAlignment="1">
      <alignment horizontal="center" vertical="center"/>
      <protection/>
    </xf>
    <xf numFmtId="2" fontId="53" fillId="0" borderId="22" xfId="1405" applyNumberFormat="1" applyFont="1" applyFill="1" applyBorder="1" applyAlignment="1">
      <alignment horizontal="center" vertical="center"/>
      <protection/>
    </xf>
    <xf numFmtId="2" fontId="53" fillId="0" borderId="22" xfId="1277" applyNumberFormat="1" applyFont="1" applyFill="1" applyBorder="1" applyAlignment="1">
      <alignment horizontal="center" vertical="center"/>
    </xf>
    <xf numFmtId="1" fontId="53" fillId="10" borderId="22" xfId="1405" applyNumberFormat="1" applyFont="1" applyFill="1" applyBorder="1" applyAlignment="1">
      <alignment horizontal="center" vertical="center"/>
      <protection/>
    </xf>
    <xf numFmtId="2" fontId="53" fillId="0" borderId="22" xfId="1405" applyNumberFormat="1" applyFont="1" applyFill="1" applyBorder="1" applyAlignment="1">
      <alignment horizontal="center"/>
      <protection/>
    </xf>
    <xf numFmtId="2" fontId="49" fillId="0" borderId="22" xfId="1031" applyNumberFormat="1" applyFont="1" applyFill="1" applyBorder="1" applyAlignment="1">
      <alignment horizontal="center" vertical="center"/>
    </xf>
    <xf numFmtId="2" fontId="49" fillId="10" borderId="22" xfId="1277" applyNumberFormat="1" applyFont="1" applyFill="1" applyBorder="1" applyAlignment="1">
      <alignment horizontal="center" vertical="center"/>
    </xf>
    <xf numFmtId="0" fontId="43" fillId="0" borderId="0" xfId="1405" applyFont="1" applyFill="1" applyBorder="1" applyAlignment="1">
      <alignment horizontal="left" vertical="center"/>
      <protection/>
    </xf>
    <xf numFmtId="4" fontId="43" fillId="0" borderId="0" xfId="1405" applyNumberFormat="1" applyFont="1" applyFill="1" applyBorder="1" applyAlignment="1">
      <alignment horizontal="center"/>
      <protection/>
    </xf>
    <xf numFmtId="0" fontId="43" fillId="0" borderId="0" xfId="1405" applyFont="1" applyFill="1" applyBorder="1" applyAlignment="1">
      <alignment horizontal="center"/>
      <protection/>
    </xf>
    <xf numFmtId="0" fontId="52" fillId="0" borderId="22" xfId="1405" applyFont="1" applyFill="1" applyBorder="1" applyAlignment="1">
      <alignment horizontal="left" vertical="center"/>
      <protection/>
    </xf>
    <xf numFmtId="1" fontId="49" fillId="60" borderId="22" xfId="1405" applyNumberFormat="1" applyFont="1" applyFill="1" applyBorder="1" applyAlignment="1">
      <alignment horizontal="left" vertical="center"/>
      <protection/>
    </xf>
    <xf numFmtId="2" fontId="49" fillId="60" borderId="22" xfId="1405" applyNumberFormat="1" applyFont="1" applyFill="1" applyBorder="1" applyAlignment="1">
      <alignment horizontal="left" vertical="center"/>
      <protection/>
    </xf>
    <xf numFmtId="0" fontId="102" fillId="0" borderId="22" xfId="1405" applyFont="1" applyFill="1" applyBorder="1" applyAlignment="1">
      <alignment horizontal="center" vertical="center"/>
      <protection/>
    </xf>
    <xf numFmtId="4" fontId="54" fillId="0" borderId="0" xfId="1405" applyNumberFormat="1" applyFont="1" applyFill="1" applyBorder="1" applyAlignment="1">
      <alignment horizontal="center"/>
      <protection/>
    </xf>
    <xf numFmtId="0" fontId="52" fillId="0" borderId="22" xfId="1405" applyFont="1" applyFill="1" applyBorder="1" applyAlignment="1">
      <alignment vertical="center"/>
      <protection/>
    </xf>
    <xf numFmtId="0" fontId="52" fillId="62" borderId="22" xfId="1405" applyFont="1" applyFill="1" applyBorder="1" applyAlignment="1">
      <alignment vertical="center"/>
      <protection/>
    </xf>
    <xf numFmtId="1" fontId="49" fillId="62" borderId="22" xfId="1405" applyNumberFormat="1" applyFont="1" applyFill="1" applyBorder="1" applyAlignment="1">
      <alignment vertical="center"/>
      <protection/>
    </xf>
    <xf numFmtId="2" fontId="49" fillId="62" borderId="22" xfId="1405" applyNumberFormat="1" applyFont="1" applyFill="1" applyBorder="1" applyAlignment="1">
      <alignment vertical="center"/>
      <protection/>
    </xf>
    <xf numFmtId="2" fontId="49" fillId="62" borderId="22" xfId="1405" applyNumberFormat="1" applyFont="1" applyFill="1" applyBorder="1" applyAlignment="1">
      <alignment horizontal="center" vertical="center"/>
      <protection/>
    </xf>
    <xf numFmtId="1" fontId="42" fillId="0" borderId="22" xfId="1405" applyNumberFormat="1" applyFont="1" applyFill="1" applyBorder="1" applyAlignment="1">
      <alignment horizontal="center" vertical="center"/>
      <protection/>
    </xf>
    <xf numFmtId="1" fontId="49" fillId="0" borderId="22" xfId="1405" applyNumberFormat="1" applyFont="1" applyFill="1" applyBorder="1" applyAlignment="1">
      <alignment horizontal="center" vertical="center"/>
      <protection/>
    </xf>
    <xf numFmtId="2" fontId="52" fillId="63" borderId="22" xfId="1405" applyNumberFormat="1" applyFont="1" applyFill="1" applyBorder="1" applyAlignment="1">
      <alignment horizontal="center" vertical="center"/>
      <protection/>
    </xf>
    <xf numFmtId="2" fontId="53" fillId="61" borderId="22" xfId="1405" applyNumberFormat="1" applyFont="1" applyFill="1" applyBorder="1" applyAlignment="1">
      <alignment horizontal="center" vertical="center"/>
      <protection/>
    </xf>
    <xf numFmtId="0" fontId="49" fillId="0" borderId="23" xfId="1405" applyFont="1" applyFill="1" applyBorder="1" applyAlignment="1">
      <alignment horizontal="center"/>
      <protection/>
    </xf>
    <xf numFmtId="0" fontId="45" fillId="58" borderId="22" xfId="1405" applyFont="1" applyFill="1" applyBorder="1" applyAlignment="1">
      <alignment horizontal="left" vertical="center"/>
      <protection/>
    </xf>
    <xf numFmtId="0" fontId="45" fillId="58" borderId="22" xfId="1405" applyFont="1" applyFill="1" applyBorder="1" applyAlignment="1">
      <alignment horizontal="center" vertical="center" wrapText="1"/>
      <protection/>
    </xf>
    <xf numFmtId="0" fontId="45" fillId="58" borderId="22" xfId="1405" applyFont="1" applyFill="1" applyBorder="1" applyAlignment="1">
      <alignment horizontal="center" vertical="center"/>
      <protection/>
    </xf>
    <xf numFmtId="4" fontId="55" fillId="58" borderId="22" xfId="1405" applyNumberFormat="1" applyFont="1" applyFill="1" applyBorder="1" applyAlignment="1">
      <alignment horizontal="center" vertical="center"/>
      <protection/>
    </xf>
    <xf numFmtId="1" fontId="45" fillId="58" borderId="22" xfId="1405" applyNumberFormat="1" applyFont="1" applyFill="1" applyBorder="1" applyAlignment="1">
      <alignment horizontal="center" vertical="center"/>
      <protection/>
    </xf>
    <xf numFmtId="2" fontId="45" fillId="58" borderId="22" xfId="1405" applyNumberFormat="1" applyFont="1" applyFill="1" applyBorder="1" applyAlignment="1">
      <alignment horizontal="center" vertical="center"/>
      <protection/>
    </xf>
    <xf numFmtId="2" fontId="45" fillId="58" borderId="22" xfId="1277" applyNumberFormat="1" applyFont="1" applyFill="1" applyBorder="1" applyAlignment="1">
      <alignment horizontal="center" vertical="center"/>
    </xf>
    <xf numFmtId="204" fontId="45" fillId="58" borderId="22" xfId="1405" applyNumberFormat="1" applyFont="1" applyFill="1" applyBorder="1" applyAlignment="1">
      <alignment horizontal="center" vertical="center"/>
      <protection/>
    </xf>
    <xf numFmtId="203" fontId="45" fillId="58" borderId="22" xfId="1277" applyNumberFormat="1" applyFont="1" applyFill="1" applyBorder="1" applyAlignment="1">
      <alignment horizontal="center" vertical="center"/>
    </xf>
    <xf numFmtId="2" fontId="103" fillId="58" borderId="22" xfId="1405" applyNumberFormat="1" applyFont="1" applyFill="1" applyBorder="1" applyAlignment="1">
      <alignment horizontal="center" vertical="center"/>
      <protection/>
    </xf>
    <xf numFmtId="0" fontId="45" fillId="17" borderId="23" xfId="1405" applyFont="1" applyFill="1" applyBorder="1" applyAlignment="1">
      <alignment horizontal="center" vertical="center"/>
      <protection/>
    </xf>
    <xf numFmtId="2" fontId="45" fillId="0" borderId="0" xfId="1405" applyNumberFormat="1" applyFont="1" applyFill="1" applyAlignment="1">
      <alignment horizontal="center"/>
      <protection/>
    </xf>
    <xf numFmtId="4" fontId="42" fillId="59" borderId="22" xfId="1277" applyNumberFormat="1" applyFont="1" applyFill="1" applyBorder="1" applyAlignment="1">
      <alignment horizontal="center" vertical="center"/>
    </xf>
    <xf numFmtId="4" fontId="45" fillId="59" borderId="22" xfId="1405" applyNumberFormat="1" applyFont="1" applyFill="1" applyBorder="1" applyAlignment="1">
      <alignment horizontal="center" vertical="center"/>
      <protection/>
    </xf>
    <xf numFmtId="2" fontId="103" fillId="59" borderId="22" xfId="1405" applyNumberFormat="1" applyFont="1" applyFill="1" applyBorder="1" applyAlignment="1">
      <alignment horizontal="center" vertical="center"/>
      <protection/>
    </xf>
    <xf numFmtId="4" fontId="29" fillId="62" borderId="22" xfId="1277" applyNumberFormat="1" applyFont="1" applyFill="1" applyBorder="1" applyAlignment="1">
      <alignment horizontal="center" vertical="center"/>
    </xf>
    <xf numFmtId="2" fontId="42" fillId="60" borderId="22" xfId="1277" applyNumberFormat="1" applyFont="1" applyFill="1" applyBorder="1" applyAlignment="1">
      <alignment horizontal="center" vertical="center"/>
    </xf>
    <xf numFmtId="4" fontId="102" fillId="0" borderId="22" xfId="1405" applyNumberFormat="1" applyFont="1" applyFill="1" applyBorder="1" applyAlignment="1">
      <alignment horizontal="center" vertical="center" wrapText="1"/>
      <protection/>
    </xf>
    <xf numFmtId="2" fontId="104" fillId="62" borderId="22" xfId="1405" applyNumberFormat="1" applyFont="1" applyFill="1" applyBorder="1" applyAlignment="1">
      <alignment horizontal="center" vertical="center"/>
      <protection/>
    </xf>
    <xf numFmtId="0" fontId="104" fillId="62" borderId="22" xfId="1405" applyFont="1" applyFill="1" applyBorder="1" applyAlignment="1">
      <alignment horizontal="center" vertical="center"/>
      <protection/>
    </xf>
    <xf numFmtId="4" fontId="104" fillId="62" borderId="22" xfId="1277" applyNumberFormat="1" applyFont="1" applyFill="1" applyBorder="1" applyAlignment="1">
      <alignment horizontal="center" vertical="center"/>
    </xf>
    <xf numFmtId="4" fontId="104" fillId="62" borderId="0" xfId="1405" applyNumberFormat="1" applyFont="1" applyFill="1" applyAlignment="1">
      <alignment horizontal="left" vertical="center"/>
      <protection/>
    </xf>
    <xf numFmtId="2" fontId="42" fillId="0" borderId="22" xfId="1516" applyNumberFormat="1" applyFont="1" applyFill="1" applyBorder="1" applyAlignment="1">
      <alignment horizontal="center"/>
      <protection/>
    </xf>
    <xf numFmtId="1" fontId="42" fillId="0" borderId="22" xfId="1516" applyNumberFormat="1" applyFont="1" applyFill="1" applyBorder="1" applyAlignment="1">
      <alignment horizontal="center"/>
      <protection/>
    </xf>
    <xf numFmtId="2" fontId="43" fillId="0" borderId="22" xfId="1516" applyNumberFormat="1" applyFont="1" applyFill="1" applyBorder="1" applyAlignment="1">
      <alignment horizontal="center"/>
      <protection/>
    </xf>
    <xf numFmtId="3" fontId="42" fillId="0" borderId="22" xfId="1516" applyNumberFormat="1" applyFont="1" applyFill="1" applyBorder="1" applyAlignment="1">
      <alignment horizontal="center"/>
      <protection/>
    </xf>
    <xf numFmtId="4" fontId="104" fillId="62" borderId="22" xfId="1405" applyNumberFormat="1" applyFont="1" applyFill="1" applyBorder="1" applyAlignment="1">
      <alignment horizontal="center" vertical="center"/>
      <protection/>
    </xf>
    <xf numFmtId="4" fontId="29" fillId="0" borderId="0" xfId="1405" applyNumberFormat="1" applyFont="1" applyFill="1" applyAlignment="1">
      <alignment horizontal="left" vertical="center"/>
      <protection/>
    </xf>
    <xf numFmtId="4" fontId="29" fillId="0" borderId="22" xfId="1516" applyNumberFormat="1" applyFont="1" applyFill="1" applyBorder="1" applyAlignment="1">
      <alignment horizontal="center" vertical="center"/>
      <protection/>
    </xf>
    <xf numFmtId="1" fontId="42" fillId="60" borderId="22" xfId="1516" applyNumberFormat="1" applyFont="1" applyFill="1" applyBorder="1" applyAlignment="1">
      <alignment horizontal="center" vertical="center"/>
      <protection/>
    </xf>
    <xf numFmtId="2" fontId="42" fillId="60" borderId="22" xfId="1031" applyNumberFormat="1" applyFont="1" applyFill="1" applyBorder="1" applyAlignment="1">
      <alignment horizontal="center" vertical="center"/>
    </xf>
    <xf numFmtId="2" fontId="42" fillId="10" borderId="22" xfId="1031" applyNumberFormat="1" applyFont="1" applyFill="1" applyBorder="1" applyAlignment="1">
      <alignment horizontal="center" vertical="center"/>
    </xf>
    <xf numFmtId="2" fontId="42" fillId="61" borderId="22" xfId="1516" applyNumberFormat="1" applyFont="1" applyFill="1" applyBorder="1" applyAlignment="1">
      <alignment horizontal="center" vertical="center"/>
      <protection/>
    </xf>
    <xf numFmtId="1" fontId="42" fillId="61" borderId="22" xfId="1516" applyNumberFormat="1" applyFont="1" applyFill="1" applyBorder="1" applyAlignment="1">
      <alignment horizontal="center" vertical="center"/>
      <protection/>
    </xf>
    <xf numFmtId="2" fontId="42" fillId="0" borderId="22" xfId="1516" applyNumberFormat="1" applyFont="1" applyFill="1" applyBorder="1" applyAlignment="1">
      <alignment horizontal="center" vertical="center"/>
      <protection/>
    </xf>
    <xf numFmtId="2" fontId="102" fillId="0" borderId="22" xfId="1277" applyNumberFormat="1" applyFont="1" applyFill="1" applyBorder="1" applyAlignment="1">
      <alignment horizontal="center" vertical="center"/>
    </xf>
    <xf numFmtId="0" fontId="29" fillId="0" borderId="22" xfId="1405" applyFont="1" applyFill="1" applyBorder="1" applyAlignment="1">
      <alignment horizontal="center" vertical="center"/>
      <protection/>
    </xf>
    <xf numFmtId="2" fontId="42" fillId="60" borderId="22" xfId="1516" applyNumberFormat="1" applyFont="1" applyFill="1" applyBorder="1" applyAlignment="1">
      <alignment horizontal="center" vertical="center"/>
      <protection/>
    </xf>
    <xf numFmtId="194" fontId="42" fillId="0" borderId="22" xfId="1031" applyNumberFormat="1" applyFont="1" applyFill="1" applyBorder="1" applyAlignment="1">
      <alignment horizontal="center"/>
    </xf>
    <xf numFmtId="2" fontId="43" fillId="61" borderId="22" xfId="1516" applyNumberFormat="1" applyFont="1" applyFill="1" applyBorder="1" applyAlignment="1">
      <alignment horizontal="center" vertical="center"/>
      <protection/>
    </xf>
    <xf numFmtId="4" fontId="29" fillId="62" borderId="22" xfId="1516" applyNumberFormat="1" applyFont="1" applyFill="1" applyBorder="1" applyAlignment="1">
      <alignment horizontal="center" vertical="center"/>
      <protection/>
    </xf>
    <xf numFmtId="2" fontId="42" fillId="62" borderId="22" xfId="1516" applyNumberFormat="1" applyFont="1" applyFill="1" applyBorder="1" applyAlignment="1">
      <alignment horizontal="center" vertical="center"/>
      <protection/>
    </xf>
    <xf numFmtId="43" fontId="42" fillId="0" borderId="0" xfId="1405" applyNumberFormat="1" applyFont="1" applyFill="1" applyAlignment="1">
      <alignment horizontal="center"/>
      <protection/>
    </xf>
    <xf numFmtId="43" fontId="42" fillId="0" borderId="22" xfId="1277" applyFont="1" applyFill="1" applyBorder="1" applyAlignment="1">
      <alignment horizontal="center"/>
    </xf>
    <xf numFmtId="2" fontId="42" fillId="62" borderId="44" xfId="1292" applyNumberFormat="1" applyFont="1" applyFill="1" applyBorder="1" applyAlignment="1">
      <alignment horizontal="center" vertical="center" wrapText="1"/>
    </xf>
    <xf numFmtId="194" fontId="102" fillId="0" borderId="22" xfId="1031" applyNumberFormat="1" applyFont="1" applyFill="1" applyBorder="1" applyAlignment="1">
      <alignment horizontal="center" vertical="center"/>
    </xf>
    <xf numFmtId="2" fontId="29" fillId="62" borderId="44" xfId="1292" applyNumberFormat="1" applyFont="1" applyFill="1" applyBorder="1" applyAlignment="1">
      <alignment horizontal="center" vertical="center" wrapText="1"/>
    </xf>
    <xf numFmtId="1" fontId="42" fillId="61" borderId="22" xfId="1277" applyNumberFormat="1" applyFont="1" applyFill="1" applyBorder="1" applyAlignment="1">
      <alignment horizontal="center" vertical="center"/>
    </xf>
    <xf numFmtId="0" fontId="43" fillId="63" borderId="0" xfId="1405" applyFont="1" applyFill="1" applyBorder="1" applyAlignment="1">
      <alignment horizontal="center" vertical="center"/>
      <protection/>
    </xf>
    <xf numFmtId="4" fontId="43" fillId="63" borderId="0" xfId="1405" applyNumberFormat="1" applyFont="1" applyFill="1" applyBorder="1" applyAlignment="1">
      <alignment horizontal="center" vertical="center"/>
      <protection/>
    </xf>
    <xf numFmtId="2" fontId="42" fillId="10" borderId="19" xfId="1277" applyNumberFormat="1" applyFont="1" applyFill="1" applyBorder="1" applyAlignment="1">
      <alignment horizontal="center" vertical="center"/>
    </xf>
    <xf numFmtId="0" fontId="29" fillId="62" borderId="44" xfId="1292" applyNumberFormat="1" applyFont="1" applyFill="1" applyBorder="1" applyAlignment="1">
      <alignment horizontal="center" vertical="center" wrapText="1"/>
    </xf>
    <xf numFmtId="0" fontId="33" fillId="62" borderId="44" xfId="1292" applyNumberFormat="1" applyFont="1" applyFill="1" applyBorder="1" applyAlignment="1">
      <alignment horizontal="center" vertical="center" wrapText="1"/>
    </xf>
    <xf numFmtId="43" fontId="43" fillId="0" borderId="22" xfId="1277" applyFont="1" applyFill="1" applyBorder="1" applyAlignment="1">
      <alignment horizontal="center"/>
    </xf>
    <xf numFmtId="43" fontId="29" fillId="65" borderId="22" xfId="1277" applyFont="1" applyFill="1" applyBorder="1" applyAlignment="1">
      <alignment horizontal="center" vertical="center"/>
    </xf>
    <xf numFmtId="2" fontId="42" fillId="65" borderId="22" xfId="1277" applyNumberFormat="1" applyFont="1" applyFill="1" applyBorder="1" applyAlignment="1">
      <alignment horizontal="center" vertical="center"/>
    </xf>
    <xf numFmtId="4" fontId="105" fillId="66" borderId="22" xfId="1405" applyNumberFormat="1" applyFont="1" applyFill="1" applyBorder="1" applyAlignment="1">
      <alignment horizontal="center" vertical="center"/>
      <protection/>
    </xf>
    <xf numFmtId="1" fontId="42" fillId="10" borderId="22" xfId="1031" applyNumberFormat="1" applyFont="1" applyFill="1" applyBorder="1" applyAlignment="1">
      <alignment horizontal="center" vertical="center"/>
    </xf>
    <xf numFmtId="2" fontId="42" fillId="67" borderId="22" xfId="1277" applyNumberFormat="1" applyFont="1" applyFill="1" applyBorder="1" applyAlignment="1">
      <alignment horizontal="center" vertical="center"/>
    </xf>
    <xf numFmtId="1" fontId="42" fillId="67" borderId="22" xfId="1405" applyNumberFormat="1" applyFont="1" applyFill="1" applyBorder="1" applyAlignment="1">
      <alignment horizontal="center" vertical="center"/>
      <protection/>
    </xf>
    <xf numFmtId="2" fontId="42" fillId="68" borderId="22" xfId="1277" applyNumberFormat="1" applyFont="1" applyFill="1" applyBorder="1" applyAlignment="1">
      <alignment horizontal="center" vertical="center"/>
    </xf>
    <xf numFmtId="2" fontId="42" fillId="69" borderId="22" xfId="1516" applyNumberFormat="1" applyFont="1" applyFill="1" applyBorder="1" applyAlignment="1">
      <alignment horizontal="center" vertical="center"/>
      <protection/>
    </xf>
    <xf numFmtId="1" fontId="42" fillId="69" borderId="22" xfId="1516" applyNumberFormat="1" applyFont="1" applyFill="1" applyBorder="1" applyAlignment="1">
      <alignment horizontal="center" vertical="center"/>
      <protection/>
    </xf>
    <xf numFmtId="2" fontId="42" fillId="68" borderId="22" xfId="1031" applyNumberFormat="1" applyFont="1" applyFill="1" applyBorder="1" applyAlignment="1">
      <alignment horizontal="center" vertical="center"/>
    </xf>
    <xf numFmtId="4" fontId="43" fillId="68" borderId="22" xfId="1405" applyNumberFormat="1" applyFont="1" applyFill="1" applyBorder="1" applyAlignment="1">
      <alignment horizontal="center" vertical="center"/>
      <protection/>
    </xf>
    <xf numFmtId="4" fontId="102" fillId="68" borderId="22" xfId="1405" applyNumberFormat="1" applyFont="1" applyFill="1" applyBorder="1" applyAlignment="1">
      <alignment horizontal="center" vertical="center"/>
      <protection/>
    </xf>
    <xf numFmtId="0" fontId="28" fillId="0" borderId="22" xfId="1516" applyFont="1" applyFill="1" applyBorder="1" applyAlignment="1" applyProtection="1">
      <alignment horizontal="center" vertical="center"/>
      <protection locked="0"/>
    </xf>
    <xf numFmtId="0" fontId="28" fillId="0" borderId="45" xfId="1516" applyFont="1" applyFill="1" applyBorder="1" applyAlignment="1" applyProtection="1">
      <alignment horizontal="center" vertical="center"/>
      <protection locked="0"/>
    </xf>
    <xf numFmtId="2" fontId="42" fillId="62" borderId="46" xfId="1277" applyNumberFormat="1" applyFont="1" applyFill="1" applyBorder="1" applyAlignment="1">
      <alignment horizontal="center" vertical="center" wrapText="1"/>
    </xf>
    <xf numFmtId="0" fontId="28" fillId="63" borderId="25" xfId="1516" applyFont="1" applyFill="1" applyBorder="1" applyAlignment="1" applyProtection="1">
      <alignment vertical="center"/>
      <protection locked="0"/>
    </xf>
    <xf numFmtId="2" fontId="29" fillId="63" borderId="22" xfId="1516" applyNumberFormat="1" applyFont="1" applyFill="1" applyBorder="1" applyAlignment="1" applyProtection="1">
      <alignment horizontal="center" vertical="center"/>
      <protection locked="0"/>
    </xf>
    <xf numFmtId="2" fontId="42" fillId="61" borderId="22" xfId="1405" applyNumberFormat="1" applyFont="1" applyFill="1" applyBorder="1" applyAlignment="1">
      <alignment horizontal="center" vertical="center" wrapText="1"/>
      <protection/>
    </xf>
    <xf numFmtId="2" fontId="29" fillId="63" borderId="45" xfId="1516" applyNumberFormat="1" applyFont="1" applyFill="1" applyBorder="1" applyAlignment="1" applyProtection="1">
      <alignment horizontal="center" vertical="center"/>
      <protection locked="0"/>
    </xf>
    <xf numFmtId="1" fontId="42" fillId="60" borderId="22" xfId="1277" applyNumberFormat="1" applyFont="1" applyFill="1" applyBorder="1" applyAlignment="1">
      <alignment horizontal="center" vertical="center"/>
    </xf>
    <xf numFmtId="2" fontId="29" fillId="59" borderId="22" xfId="1516" applyNumberFormat="1" applyFont="1" applyFill="1" applyBorder="1" applyAlignment="1" applyProtection="1">
      <alignment horizontal="center" vertical="center"/>
      <protection locked="0"/>
    </xf>
    <xf numFmtId="2" fontId="29" fillId="59" borderId="45" xfId="1516" applyNumberFormat="1" applyFont="1" applyFill="1" applyBorder="1" applyAlignment="1" applyProtection="1">
      <alignment horizontal="center" vertical="center"/>
      <protection locked="0"/>
    </xf>
    <xf numFmtId="204" fontId="45" fillId="59" borderId="22" xfId="1405" applyNumberFormat="1" applyFont="1" applyFill="1" applyBorder="1" applyAlignment="1">
      <alignment horizontal="center" vertical="center"/>
      <protection/>
    </xf>
    <xf numFmtId="4" fontId="42" fillId="59" borderId="22" xfId="1405" applyNumberFormat="1" applyFont="1" applyFill="1" applyBorder="1" applyAlignment="1">
      <alignment horizontal="center" vertical="center"/>
      <protection/>
    </xf>
    <xf numFmtId="4" fontId="54" fillId="0" borderId="0" xfId="1405" applyNumberFormat="1" applyFont="1" applyFill="1" applyBorder="1" applyAlignment="1">
      <alignment horizontal="center" vertical="center"/>
      <protection/>
    </xf>
    <xf numFmtId="43" fontId="42" fillId="0" borderId="22" xfId="1277" applyFont="1" applyFill="1" applyBorder="1" applyAlignment="1">
      <alignment horizontal="center" vertical="center"/>
    </xf>
    <xf numFmtId="3" fontId="42" fillId="0" borderId="22" xfId="1405" applyNumberFormat="1" applyFont="1" applyFill="1" applyBorder="1" applyAlignment="1">
      <alignment horizontal="center" vertical="center"/>
      <protection/>
    </xf>
    <xf numFmtId="2" fontId="29" fillId="62" borderId="22" xfId="1516" applyNumberFormat="1" applyFont="1" applyFill="1" applyBorder="1" applyAlignment="1">
      <alignment horizontal="center" vertical="center"/>
      <protection/>
    </xf>
    <xf numFmtId="4" fontId="42" fillId="0" borderId="22" xfId="1405" applyNumberFormat="1" applyFont="1" applyFill="1" applyBorder="1" applyAlignment="1">
      <alignment horizontal="center" vertical="center"/>
      <protection/>
    </xf>
    <xf numFmtId="204" fontId="45" fillId="0" borderId="22" xfId="1405" applyNumberFormat="1" applyFont="1" applyFill="1" applyBorder="1" applyAlignment="1">
      <alignment horizontal="center" vertical="center"/>
      <protection/>
    </xf>
    <xf numFmtId="0" fontId="42" fillId="62" borderId="25" xfId="1405" applyFont="1" applyFill="1" applyBorder="1" applyAlignment="1">
      <alignment horizontal="center" vertical="center"/>
      <protection/>
    </xf>
    <xf numFmtId="4" fontId="54" fillId="63" borderId="0" xfId="1405" applyNumberFormat="1" applyFont="1" applyFill="1" applyBorder="1" applyAlignment="1">
      <alignment horizontal="center" vertical="center"/>
      <protection/>
    </xf>
    <xf numFmtId="4" fontId="42" fillId="63" borderId="0" xfId="1405" applyNumberFormat="1" applyFont="1" applyFill="1" applyAlignment="1">
      <alignment horizontal="center" vertical="center"/>
      <protection/>
    </xf>
    <xf numFmtId="2" fontId="42" fillId="63" borderId="0" xfId="1405" applyNumberFormat="1" applyFont="1" applyFill="1" applyAlignment="1">
      <alignment horizontal="center" vertical="center"/>
      <protection/>
    </xf>
    <xf numFmtId="0" fontId="42" fillId="63" borderId="0" xfId="1405" applyFont="1" applyFill="1" applyAlignment="1">
      <alignment horizontal="center" vertical="center"/>
      <protection/>
    </xf>
    <xf numFmtId="3" fontId="42" fillId="63" borderId="22" xfId="1405" applyNumberFormat="1" applyFont="1" applyFill="1" applyBorder="1" applyAlignment="1">
      <alignment horizontal="center" vertical="center"/>
      <protection/>
    </xf>
    <xf numFmtId="2" fontId="43" fillId="63" borderId="22" xfId="1405" applyNumberFormat="1" applyFont="1" applyFill="1" applyBorder="1" applyAlignment="1">
      <alignment horizontal="center" vertical="center"/>
      <protection/>
    </xf>
    <xf numFmtId="2" fontId="43" fillId="0" borderId="22" xfId="1516" applyNumberFormat="1" applyFont="1" applyFill="1" applyBorder="1" applyAlignment="1">
      <alignment horizontal="center" vertical="center"/>
      <protection/>
    </xf>
    <xf numFmtId="3" fontId="42" fillId="0" borderId="22" xfId="1516" applyNumberFormat="1" applyFont="1" applyFill="1" applyBorder="1" applyAlignment="1">
      <alignment horizontal="center" vertical="center"/>
      <protection/>
    </xf>
    <xf numFmtId="4" fontId="102" fillId="0" borderId="22" xfId="1405" applyNumberFormat="1" applyFont="1" applyFill="1" applyBorder="1" applyAlignment="1">
      <alignment horizontal="center" vertical="center" wrapText="1" shrinkToFit="1"/>
      <protection/>
    </xf>
    <xf numFmtId="204" fontId="42" fillId="0" borderId="22" xfId="1277" applyNumberFormat="1" applyFont="1" applyFill="1" applyBorder="1" applyAlignment="1">
      <alignment horizontal="center" vertical="center"/>
    </xf>
    <xf numFmtId="43" fontId="42" fillId="63" borderId="22" xfId="1277" applyFont="1" applyFill="1" applyBorder="1" applyAlignment="1">
      <alignment horizontal="center" vertical="center"/>
    </xf>
    <xf numFmtId="203" fontId="102" fillId="0" borderId="22" xfId="1277" applyNumberFormat="1" applyFont="1" applyFill="1" applyBorder="1" applyAlignment="1">
      <alignment horizontal="center" vertical="center"/>
    </xf>
    <xf numFmtId="2" fontId="42" fillId="0" borderId="0" xfId="1405" applyNumberFormat="1" applyFont="1" applyFill="1" applyAlignment="1">
      <alignment horizontal="center" vertical="center"/>
      <protection/>
    </xf>
    <xf numFmtId="2" fontId="29" fillId="0" borderId="22" xfId="0" applyNumberFormat="1" applyFont="1" applyBorder="1" applyAlignment="1" quotePrefix="1">
      <alignment horizontal="center" vertical="center"/>
    </xf>
    <xf numFmtId="203" fontId="45" fillId="59" borderId="22" xfId="1277" applyNumberFormat="1" applyFont="1" applyFill="1" applyBorder="1" applyAlignment="1">
      <alignment horizontal="center" vertical="center"/>
    </xf>
    <xf numFmtId="4" fontId="43" fillId="9" borderId="22" xfId="1405" applyNumberFormat="1" applyFont="1" applyFill="1" applyBorder="1" applyAlignment="1">
      <alignment horizontal="center" vertical="center"/>
      <protection/>
    </xf>
    <xf numFmtId="2" fontId="46" fillId="9" borderId="22" xfId="1405" applyNumberFormat="1" applyFont="1" applyFill="1" applyBorder="1" applyAlignment="1">
      <alignment horizontal="center" vertical="center"/>
      <protection/>
    </xf>
    <xf numFmtId="203" fontId="42" fillId="0" borderId="22" xfId="1277" applyNumberFormat="1" applyFont="1" applyFill="1" applyBorder="1" applyAlignment="1">
      <alignment horizontal="center" vertical="center"/>
    </xf>
    <xf numFmtId="3" fontId="42" fillId="61" borderId="22" xfId="1405" applyNumberFormat="1" applyFont="1" applyFill="1" applyBorder="1" applyAlignment="1">
      <alignment horizontal="center" vertical="center"/>
      <protection/>
    </xf>
    <xf numFmtId="43" fontId="42" fillId="61" borderId="22" xfId="1277" applyFont="1" applyFill="1" applyBorder="1" applyAlignment="1">
      <alignment horizontal="center" vertical="center"/>
    </xf>
    <xf numFmtId="204" fontId="42" fillId="61" borderId="22" xfId="1277" applyNumberFormat="1" applyFont="1" applyFill="1" applyBorder="1" applyAlignment="1">
      <alignment horizontal="center" vertical="center"/>
    </xf>
    <xf numFmtId="43" fontId="42" fillId="0" borderId="22" xfId="1277" applyNumberFormat="1" applyFont="1" applyFill="1" applyBorder="1" applyAlignment="1">
      <alignment horizontal="center" vertical="center"/>
    </xf>
    <xf numFmtId="1" fontId="45" fillId="0" borderId="22" xfId="1405" applyNumberFormat="1" applyFont="1" applyFill="1" applyBorder="1" applyAlignment="1">
      <alignment horizontal="center" vertical="center"/>
      <protection/>
    </xf>
    <xf numFmtId="43" fontId="42" fillId="0" borderId="22" xfId="1031" applyNumberFormat="1" applyFont="1" applyFill="1" applyBorder="1" applyAlignment="1">
      <alignment horizontal="center" vertical="center"/>
    </xf>
    <xf numFmtId="0" fontId="56" fillId="0" borderId="0" xfId="1405" applyFont="1" applyFill="1" applyBorder="1" applyAlignment="1">
      <alignment horizontal="left"/>
      <protection/>
    </xf>
    <xf numFmtId="0" fontId="57" fillId="0" borderId="0" xfId="1405" applyFont="1" applyFill="1" applyBorder="1" applyAlignment="1">
      <alignment horizontal="center"/>
      <protection/>
    </xf>
    <xf numFmtId="0" fontId="57" fillId="0" borderId="0" xfId="1405" applyFont="1" applyFill="1" applyBorder="1" applyAlignment="1">
      <alignment horizontal="left"/>
      <protection/>
    </xf>
    <xf numFmtId="4" fontId="57" fillId="0" borderId="0" xfId="1405" applyNumberFormat="1" applyFont="1" applyFill="1" applyBorder="1" applyAlignment="1">
      <alignment horizontal="left"/>
      <protection/>
    </xf>
    <xf numFmtId="3" fontId="57" fillId="0" borderId="0" xfId="1405" applyNumberFormat="1" applyFont="1" applyFill="1" applyBorder="1" applyAlignment="1">
      <alignment horizontal="center"/>
      <protection/>
    </xf>
    <xf numFmtId="4" fontId="57" fillId="0" borderId="0" xfId="1405" applyNumberFormat="1" applyFont="1" applyFill="1" applyBorder="1" applyAlignment="1">
      <alignment horizontal="center"/>
      <protection/>
    </xf>
    <xf numFmtId="3" fontId="57" fillId="0" borderId="0" xfId="1277" applyNumberFormat="1" applyFont="1" applyFill="1" applyBorder="1" applyAlignment="1">
      <alignment horizontal="center"/>
    </xf>
    <xf numFmtId="43" fontId="57" fillId="0" borderId="0" xfId="1277" applyFont="1" applyFill="1" applyBorder="1" applyAlignment="1">
      <alignment horizontal="center"/>
    </xf>
    <xf numFmtId="203" fontId="57" fillId="0" borderId="0" xfId="1277" applyNumberFormat="1" applyFont="1" applyFill="1" applyBorder="1" applyAlignment="1">
      <alignment horizontal="center" vertical="center"/>
    </xf>
    <xf numFmtId="203" fontId="57" fillId="0" borderId="0" xfId="1277" applyNumberFormat="1" applyFont="1" applyFill="1" applyBorder="1" applyAlignment="1">
      <alignment horizontal="center"/>
    </xf>
    <xf numFmtId="2" fontId="57" fillId="0" borderId="0" xfId="1405" applyNumberFormat="1" applyFont="1" applyFill="1" applyBorder="1" applyAlignment="1">
      <alignment horizontal="center"/>
      <protection/>
    </xf>
    <xf numFmtId="2" fontId="58" fillId="0" borderId="0" xfId="1405" applyNumberFormat="1" applyFont="1" applyFill="1" applyBorder="1" applyAlignment="1">
      <alignment horizontal="center"/>
      <protection/>
    </xf>
    <xf numFmtId="4" fontId="58" fillId="0" borderId="0" xfId="1405" applyNumberFormat="1" applyFont="1" applyFill="1" applyBorder="1" applyAlignment="1">
      <alignment horizontal="center"/>
      <protection/>
    </xf>
    <xf numFmtId="0" fontId="33" fillId="0" borderId="0" xfId="1405" applyFont="1" applyFill="1" applyBorder="1" applyAlignment="1">
      <alignment horizontal="center"/>
      <protection/>
    </xf>
    <xf numFmtId="2" fontId="33" fillId="0" borderId="22" xfId="1405" applyNumberFormat="1" applyFont="1" applyFill="1" applyBorder="1" applyAlignment="1">
      <alignment horizontal="center"/>
      <protection/>
    </xf>
    <xf numFmtId="3" fontId="33" fillId="0" borderId="22" xfId="1405" applyNumberFormat="1" applyFont="1" applyFill="1" applyBorder="1" applyAlignment="1">
      <alignment horizontal="center"/>
      <protection/>
    </xf>
    <xf numFmtId="0" fontId="57" fillId="0" borderId="0" xfId="1405" applyFont="1" applyFill="1" applyAlignment="1">
      <alignment/>
      <protection/>
    </xf>
    <xf numFmtId="4" fontId="57" fillId="0" borderId="0" xfId="1405" applyNumberFormat="1" applyFont="1" applyFill="1" applyAlignment="1">
      <alignment horizontal="center"/>
      <protection/>
    </xf>
    <xf numFmtId="4" fontId="58" fillId="0" borderId="0" xfId="1405" applyNumberFormat="1" applyFont="1" applyFill="1" applyAlignment="1">
      <alignment horizontal="center"/>
      <protection/>
    </xf>
    <xf numFmtId="2" fontId="59" fillId="0" borderId="0" xfId="1405" applyNumberFormat="1" applyFont="1" applyFill="1" applyBorder="1" applyAlignment="1">
      <alignment horizontal="center"/>
      <protection/>
    </xf>
    <xf numFmtId="3" fontId="33" fillId="0" borderId="0" xfId="1405" applyNumberFormat="1" applyFont="1" applyFill="1" applyBorder="1" applyAlignment="1">
      <alignment horizontal="center"/>
      <protection/>
    </xf>
    <xf numFmtId="0" fontId="33" fillId="0" borderId="0" xfId="1405" applyFont="1" applyFill="1" applyAlignment="1">
      <alignment/>
      <protection/>
    </xf>
    <xf numFmtId="4" fontId="33" fillId="0" borderId="0" xfId="1405" applyNumberFormat="1" applyFont="1" applyFill="1" applyAlignment="1">
      <alignment horizontal="center"/>
      <protection/>
    </xf>
    <xf numFmtId="4" fontId="59" fillId="0" borderId="0" xfId="1405" applyNumberFormat="1" applyFont="1" applyFill="1" applyAlignment="1">
      <alignment horizontal="center"/>
      <protection/>
    </xf>
    <xf numFmtId="0" fontId="33" fillId="0" borderId="0" xfId="1405" applyFont="1" applyFill="1" applyAlignment="1">
      <alignment horizontal="left"/>
      <protection/>
    </xf>
    <xf numFmtId="4" fontId="33" fillId="0" borderId="0" xfId="1405" applyNumberFormat="1" applyFont="1" applyFill="1" applyAlignment="1">
      <alignment horizontal="left"/>
      <protection/>
    </xf>
    <xf numFmtId="3" fontId="33" fillId="0" borderId="0" xfId="1405" applyNumberFormat="1" applyFont="1" applyFill="1" applyAlignment="1">
      <alignment horizontal="center"/>
      <protection/>
    </xf>
    <xf numFmtId="0" fontId="33" fillId="0" borderId="0" xfId="1405" applyFont="1" applyFill="1" applyAlignment="1">
      <alignment horizontal="center" vertical="center"/>
      <protection/>
    </xf>
    <xf numFmtId="203" fontId="33" fillId="0" borderId="0" xfId="1277" applyNumberFormat="1" applyFont="1" applyFill="1" applyAlignment="1">
      <alignment horizontal="center"/>
    </xf>
    <xf numFmtId="0" fontId="60" fillId="0" borderId="0" xfId="1405" applyFont="1" applyFill="1" applyAlignment="1">
      <alignment horizontal="center"/>
      <protection/>
    </xf>
    <xf numFmtId="2" fontId="61" fillId="0" borderId="0" xfId="1405" applyNumberFormat="1" applyFont="1" applyFill="1" applyBorder="1" applyAlignment="1">
      <alignment horizontal="center"/>
      <protection/>
    </xf>
    <xf numFmtId="0" fontId="62" fillId="0" borderId="0" xfId="0" applyFont="1" applyAlignment="1">
      <alignment/>
    </xf>
    <xf numFmtId="208" fontId="33" fillId="0" borderId="0" xfId="1405" applyNumberFormat="1" applyFont="1" applyFill="1" applyAlignment="1">
      <alignment horizontal="center"/>
      <protection/>
    </xf>
    <xf numFmtId="0" fontId="25" fillId="0" borderId="0" xfId="1405" applyFont="1" applyFill="1" applyAlignment="1">
      <alignment/>
      <protection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63" fillId="0" borderId="47" xfId="0" applyFont="1" applyBorder="1" applyAlignment="1">
      <alignment horizontal="center"/>
    </xf>
    <xf numFmtId="219" fontId="61" fillId="0" borderId="22" xfId="0" applyNumberFormat="1" applyFont="1" applyBorder="1" applyAlignment="1">
      <alignment horizontal="center"/>
    </xf>
    <xf numFmtId="15" fontId="61" fillId="0" borderId="21" xfId="0" applyNumberFormat="1" applyFont="1" applyBorder="1" applyAlignment="1">
      <alignment horizontal="center"/>
    </xf>
    <xf numFmtId="0" fontId="61" fillId="0" borderId="22" xfId="0" applyFont="1" applyBorder="1" applyAlignment="1">
      <alignment/>
    </xf>
    <xf numFmtId="4" fontId="61" fillId="0" borderId="22" xfId="1405" applyNumberFormat="1" applyFont="1" applyFill="1" applyBorder="1" applyAlignment="1">
      <alignment horizontal="center" vertical="center"/>
      <protection/>
    </xf>
    <xf numFmtId="4" fontId="61" fillId="62" borderId="22" xfId="1405" applyNumberFormat="1" applyFont="1" applyFill="1" applyBorder="1" applyAlignment="1">
      <alignment horizontal="center" vertical="center"/>
      <protection/>
    </xf>
    <xf numFmtId="3" fontId="61" fillId="0" borderId="22" xfId="1405" applyNumberFormat="1" applyFont="1" applyFill="1" applyBorder="1" applyAlignment="1">
      <alignment horizontal="center" vertical="center"/>
      <protection/>
    </xf>
    <xf numFmtId="4" fontId="64" fillId="0" borderId="22" xfId="0" applyNumberFormat="1" applyFont="1" applyBorder="1" applyAlignment="1">
      <alignment/>
    </xf>
    <xf numFmtId="4" fontId="105" fillId="0" borderId="0" xfId="1405" applyNumberFormat="1" applyFont="1" applyFill="1" applyAlignment="1">
      <alignment horizontal="center"/>
      <protection/>
    </xf>
    <xf numFmtId="0" fontId="26" fillId="0" borderId="48" xfId="0" applyFont="1" applyBorder="1" applyAlignment="1">
      <alignment/>
    </xf>
    <xf numFmtId="4" fontId="26" fillId="0" borderId="48" xfId="0" applyNumberFormat="1" applyFont="1" applyBorder="1" applyAlignment="1">
      <alignment horizontal="center" vertical="center"/>
    </xf>
    <xf numFmtId="3" fontId="26" fillId="0" borderId="48" xfId="0" applyNumberFormat="1" applyFont="1" applyBorder="1" applyAlignment="1">
      <alignment horizontal="center" vertical="center"/>
    </xf>
    <xf numFmtId="4" fontId="64" fillId="0" borderId="48" xfId="0" applyNumberFormat="1" applyFont="1" applyBorder="1" applyAlignment="1">
      <alignment/>
    </xf>
    <xf numFmtId="0" fontId="105" fillId="0" borderId="0" xfId="1405" applyFont="1" applyFill="1" applyAlignment="1">
      <alignment horizontal="center"/>
      <protection/>
    </xf>
    <xf numFmtId="0" fontId="61" fillId="0" borderId="21" xfId="0" applyFont="1" applyBorder="1" applyAlignment="1">
      <alignment/>
    </xf>
    <xf numFmtId="4" fontId="61" fillId="0" borderId="21" xfId="1405" applyNumberFormat="1" applyFont="1" applyFill="1" applyBorder="1" applyAlignment="1">
      <alignment horizontal="center" vertical="center"/>
      <protection/>
    </xf>
    <xf numFmtId="4" fontId="61" fillId="62" borderId="21" xfId="1405" applyNumberFormat="1" applyFont="1" applyFill="1" applyBorder="1" applyAlignment="1">
      <alignment horizontal="center" vertical="center"/>
      <protection/>
    </xf>
    <xf numFmtId="3" fontId="61" fillId="0" borderId="21" xfId="1405" applyNumberFormat="1" applyFont="1" applyFill="1" applyBorder="1" applyAlignment="1">
      <alignment horizontal="center" vertical="center"/>
      <protection/>
    </xf>
    <xf numFmtId="4" fontId="64" fillId="0" borderId="21" xfId="0" applyNumberFormat="1" applyFont="1" applyBorder="1" applyAlignment="1">
      <alignment/>
    </xf>
    <xf numFmtId="4" fontId="33" fillId="0" borderId="0" xfId="1516" applyNumberFormat="1" applyFont="1" applyFill="1" applyBorder="1" applyAlignment="1">
      <alignment horizontal="center" vertical="center"/>
      <protection/>
    </xf>
    <xf numFmtId="4" fontId="33" fillId="0" borderId="0" xfId="1405" applyNumberFormat="1" applyFont="1" applyFill="1" applyBorder="1" applyAlignment="1">
      <alignment horizontal="center"/>
      <protection/>
    </xf>
    <xf numFmtId="194" fontId="33" fillId="0" borderId="0" xfId="1031" applyNumberFormat="1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4" fontId="26" fillId="0" borderId="22" xfId="0" applyNumberFormat="1" applyFont="1" applyBorder="1" applyAlignment="1">
      <alignment horizontal="center" vertical="center"/>
    </xf>
    <xf numFmtId="3" fontId="26" fillId="0" borderId="22" xfId="0" applyNumberFormat="1" applyFont="1" applyBorder="1" applyAlignment="1">
      <alignment horizontal="center" vertical="center"/>
    </xf>
    <xf numFmtId="4" fontId="63" fillId="0" borderId="22" xfId="0" applyNumberFormat="1" applyFont="1" applyBorder="1" applyAlignment="1">
      <alignment horizontal="center" vertical="center"/>
    </xf>
    <xf numFmtId="3" fontId="63" fillId="0" borderId="22" xfId="0" applyNumberFormat="1" applyFont="1" applyBorder="1" applyAlignment="1">
      <alignment horizontal="center" vertical="center"/>
    </xf>
    <xf numFmtId="0" fontId="55" fillId="0" borderId="0" xfId="1405" applyFont="1" applyFill="1" applyAlignment="1">
      <alignment horizontal="center"/>
      <protection/>
    </xf>
    <xf numFmtId="0" fontId="26" fillId="0" borderId="0" xfId="1405" applyFont="1" applyFill="1" applyAlignment="1">
      <alignment horizontal="left"/>
      <protection/>
    </xf>
    <xf numFmtId="0" fontId="61" fillId="0" borderId="0" xfId="1405" applyFont="1" applyFill="1" applyAlignment="1">
      <alignment horizontal="center"/>
      <protection/>
    </xf>
    <xf numFmtId="0" fontId="106" fillId="0" borderId="49" xfId="1405" applyFont="1" applyFill="1" applyBorder="1" applyAlignment="1">
      <alignment/>
      <protection/>
    </xf>
    <xf numFmtId="0" fontId="55" fillId="0" borderId="0" xfId="1405" applyFont="1" applyFill="1" applyBorder="1" applyAlignment="1">
      <alignment horizontal="center"/>
      <protection/>
    </xf>
    <xf numFmtId="4" fontId="61" fillId="0" borderId="0" xfId="1405" applyNumberFormat="1" applyFont="1" applyFill="1" applyAlignment="1">
      <alignment horizontal="center"/>
      <protection/>
    </xf>
    <xf numFmtId="4" fontId="107" fillId="0" borderId="0" xfId="1405" applyNumberFormat="1" applyFont="1" applyFill="1" applyAlignment="1">
      <alignment horizontal="left"/>
      <protection/>
    </xf>
    <xf numFmtId="0" fontId="107" fillId="0" borderId="0" xfId="1405" applyFont="1" applyFill="1" applyAlignment="1">
      <alignment/>
      <protection/>
    </xf>
    <xf numFmtId="0" fontId="61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0" borderId="0" xfId="1405" applyFont="1" applyFill="1" applyAlignment="1">
      <alignment horizontal="left"/>
      <protection/>
    </xf>
    <xf numFmtId="0" fontId="65" fillId="0" borderId="47" xfId="0" applyFont="1" applyBorder="1" applyAlignment="1">
      <alignment horizontal="center"/>
    </xf>
    <xf numFmtId="15" fontId="30" fillId="0" borderId="19" xfId="0" applyNumberFormat="1" applyFont="1" applyBorder="1" applyAlignment="1">
      <alignment horizontal="center"/>
    </xf>
    <xf numFmtId="15" fontId="30" fillId="0" borderId="2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4" fontId="30" fillId="0" borderId="0" xfId="1405" applyNumberFormat="1" applyFont="1" applyFill="1" applyBorder="1" applyAlignment="1">
      <alignment horizontal="center" vertical="center"/>
      <protection/>
    </xf>
    <xf numFmtId="3" fontId="30" fillId="0" borderId="0" xfId="1405" applyNumberFormat="1" applyFont="1" applyFill="1" applyBorder="1" applyAlignment="1">
      <alignment horizontal="center" vertical="center"/>
      <protection/>
    </xf>
    <xf numFmtId="4" fontId="66" fillId="0" borderId="0" xfId="0" applyNumberFormat="1" applyFont="1" applyBorder="1" applyAlignment="1">
      <alignment/>
    </xf>
    <xf numFmtId="0" fontId="33" fillId="0" borderId="0" xfId="1405" applyFont="1" applyFill="1" applyBorder="1" applyAlignment="1">
      <alignment horizontal="center" vertical="center"/>
      <protection/>
    </xf>
    <xf numFmtId="4" fontId="108" fillId="0" borderId="0" xfId="1405" applyNumberFormat="1" applyFont="1" applyFill="1" applyBorder="1" applyAlignment="1">
      <alignment vertical="center"/>
      <protection/>
    </xf>
    <xf numFmtId="3" fontId="107" fillId="0" borderId="0" xfId="1405" applyNumberFormat="1" applyFont="1" applyFill="1" applyBorder="1" applyAlignment="1">
      <alignment horizontal="left" vertical="center"/>
      <protection/>
    </xf>
    <xf numFmtId="4" fontId="67" fillId="0" borderId="0" xfId="0" applyNumberFormat="1" applyFont="1" applyBorder="1" applyAlignment="1">
      <alignment vertical="center"/>
    </xf>
    <xf numFmtId="0" fontId="68" fillId="0" borderId="0" xfId="0" applyFont="1" applyBorder="1" applyAlignment="1">
      <alignment/>
    </xf>
    <xf numFmtId="4" fontId="68" fillId="0" borderId="0" xfId="0" applyNumberFormat="1" applyFont="1" applyBorder="1" applyAlignment="1">
      <alignment horizontal="center" vertical="center"/>
    </xf>
    <xf numFmtId="3" fontId="68" fillId="0" borderId="0" xfId="0" applyNumberFormat="1" applyFont="1" applyBorder="1" applyAlignment="1">
      <alignment horizontal="center" vertical="center"/>
    </xf>
    <xf numFmtId="0" fontId="69" fillId="0" borderId="0" xfId="1405" applyFont="1" applyFill="1" applyAlignment="1">
      <alignment horizontal="left"/>
      <protection/>
    </xf>
    <xf numFmtId="4" fontId="65" fillId="0" borderId="0" xfId="0" applyNumberFormat="1" applyFont="1" applyBorder="1" applyAlignment="1">
      <alignment horizontal="center" vertical="center"/>
    </xf>
    <xf numFmtId="3" fontId="65" fillId="0" borderId="0" xfId="0" applyNumberFormat="1" applyFont="1" applyBorder="1" applyAlignment="1">
      <alignment horizontal="center" vertical="center"/>
    </xf>
    <xf numFmtId="0" fontId="70" fillId="0" borderId="0" xfId="1405" applyFont="1" applyFill="1" applyAlignment="1">
      <alignment horizontal="left"/>
      <protection/>
    </xf>
    <xf numFmtId="0" fontId="38" fillId="0" borderId="0" xfId="1405" applyFont="1" applyFill="1" applyAlignment="1">
      <alignment horizontal="left"/>
      <protection/>
    </xf>
    <xf numFmtId="4" fontId="29" fillId="0" borderId="50" xfId="0" applyNumberFormat="1" applyFont="1" applyFill="1" applyBorder="1" applyAlignment="1">
      <alignment horizontal="center" vertical="center"/>
    </xf>
    <xf numFmtId="4" fontId="29" fillId="0" borderId="51" xfId="0" applyNumberFormat="1" applyFont="1" applyFill="1" applyBorder="1" applyAlignment="1">
      <alignment horizontal="center" vertical="center"/>
    </xf>
    <xf numFmtId="4" fontId="29" fillId="62" borderId="52" xfId="0" applyNumberFormat="1" applyFont="1" applyFill="1" applyBorder="1" applyAlignment="1">
      <alignment horizontal="center" vertical="top"/>
    </xf>
    <xf numFmtId="4" fontId="29" fillId="62" borderId="20" xfId="0" applyNumberFormat="1" applyFont="1" applyFill="1" applyBorder="1" applyAlignment="1">
      <alignment horizontal="center" vertical="top"/>
    </xf>
    <xf numFmtId="4" fontId="29" fillId="62" borderId="22" xfId="0" applyNumberFormat="1" applyFont="1" applyFill="1" applyBorder="1" applyAlignment="1">
      <alignment horizontal="center" vertical="top"/>
    </xf>
    <xf numFmtId="2" fontId="29" fillId="0" borderId="22" xfId="1405" applyNumberFormat="1" applyFont="1" applyFill="1" applyBorder="1" applyAlignment="1">
      <alignment horizontal="center"/>
      <protection/>
    </xf>
    <xf numFmtId="2" fontId="42" fillId="0" borderId="21" xfId="1031" applyNumberFormat="1" applyFont="1" applyFill="1" applyBorder="1" applyAlignment="1">
      <alignment horizontal="center" vertical="center"/>
    </xf>
    <xf numFmtId="3" fontId="29" fillId="62" borderId="52" xfId="0" applyNumberFormat="1" applyFont="1" applyFill="1" applyBorder="1" applyAlignment="1">
      <alignment horizontal="center" vertical="center"/>
    </xf>
    <xf numFmtId="2" fontId="42" fillId="0" borderId="22" xfId="912" applyNumberFormat="1" applyFont="1" applyFill="1" applyBorder="1" applyAlignment="1">
      <alignment horizontal="center" vertical="center"/>
    </xf>
    <xf numFmtId="0" fontId="61" fillId="0" borderId="49" xfId="1405" applyFont="1" applyFill="1" applyBorder="1" applyAlignment="1">
      <alignment horizontal="left"/>
      <protection/>
    </xf>
    <xf numFmtId="0" fontId="65" fillId="0" borderId="45" xfId="0" applyFont="1" applyBorder="1" applyAlignment="1">
      <alignment horizontal="center"/>
    </xf>
    <xf numFmtId="0" fontId="65" fillId="0" borderId="53" xfId="0" applyFont="1" applyBorder="1" applyAlignment="1">
      <alignment horizontal="center"/>
    </xf>
    <xf numFmtId="0" fontId="63" fillId="0" borderId="45" xfId="0" applyFont="1" applyBorder="1" applyAlignment="1">
      <alignment horizontal="center"/>
    </xf>
    <xf numFmtId="0" fontId="63" fillId="0" borderId="53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19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61" fillId="0" borderId="55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47" fillId="17" borderId="56" xfId="1405" applyFont="1" applyFill="1" applyBorder="1" applyAlignment="1">
      <alignment vertical="center"/>
      <protection/>
    </xf>
    <xf numFmtId="0" fontId="47" fillId="17" borderId="57" xfId="1405" applyFont="1" applyFill="1" applyBorder="1" applyAlignment="1">
      <alignment vertical="center"/>
      <protection/>
    </xf>
    <xf numFmtId="0" fontId="47" fillId="17" borderId="38" xfId="1405" applyFont="1" applyFill="1" applyBorder="1" applyAlignment="1">
      <alignment vertical="center"/>
      <protection/>
    </xf>
    <xf numFmtId="0" fontId="47" fillId="17" borderId="39" xfId="1405" applyFont="1" applyFill="1" applyBorder="1" applyAlignment="1">
      <alignment vertical="center"/>
      <protection/>
    </xf>
    <xf numFmtId="2" fontId="48" fillId="17" borderId="57" xfId="1405" applyNumberFormat="1" applyFont="1" applyFill="1" applyBorder="1" applyAlignment="1">
      <alignment horizontal="center" vertical="center"/>
      <protection/>
    </xf>
    <xf numFmtId="2" fontId="48" fillId="17" borderId="39" xfId="1405" applyNumberFormat="1" applyFont="1" applyFill="1" applyBorder="1" applyAlignment="1">
      <alignment horizontal="center" vertical="center"/>
      <protection/>
    </xf>
    <xf numFmtId="0" fontId="47" fillId="17" borderId="58" xfId="1405" applyFont="1" applyFill="1" applyBorder="1" applyAlignment="1">
      <alignment horizontal="center" vertical="center"/>
      <protection/>
    </xf>
    <xf numFmtId="0" fontId="47" fillId="17" borderId="40" xfId="1405" applyFont="1" applyFill="1" applyBorder="1" applyAlignment="1">
      <alignment horizontal="center" vertical="center"/>
      <protection/>
    </xf>
    <xf numFmtId="0" fontId="63" fillId="0" borderId="59" xfId="0" applyFont="1" applyBorder="1" applyAlignment="1">
      <alignment horizontal="center" vertical="center"/>
    </xf>
    <xf numFmtId="0" fontId="63" fillId="0" borderId="47" xfId="0" applyFont="1" applyBorder="1" applyAlignment="1">
      <alignment horizontal="center" vertical="center"/>
    </xf>
    <xf numFmtId="0" fontId="63" fillId="0" borderId="60" xfId="0" applyFont="1" applyBorder="1" applyAlignment="1">
      <alignment horizontal="center" vertical="center"/>
    </xf>
    <xf numFmtId="0" fontId="63" fillId="0" borderId="61" xfId="0" applyFont="1" applyBorder="1" applyAlignment="1">
      <alignment horizontal="center" vertical="center"/>
    </xf>
    <xf numFmtId="0" fontId="42" fillId="0" borderId="34" xfId="1405" applyFont="1" applyFill="1" applyBorder="1" applyAlignment="1">
      <alignment horizontal="left"/>
      <protection/>
    </xf>
    <xf numFmtId="0" fontId="42" fillId="0" borderId="0" xfId="1405" applyFont="1" applyFill="1" applyBorder="1" applyAlignment="1">
      <alignment horizontal="left"/>
      <protection/>
    </xf>
    <xf numFmtId="0" fontId="44" fillId="0" borderId="62" xfId="1405" applyFont="1" applyFill="1" applyBorder="1" applyAlignment="1">
      <alignment horizontal="left"/>
      <protection/>
    </xf>
    <xf numFmtId="0" fontId="44" fillId="0" borderId="41" xfId="1405" applyFont="1" applyFill="1" applyBorder="1" applyAlignment="1">
      <alignment horizontal="left"/>
      <protection/>
    </xf>
    <xf numFmtId="0" fontId="43" fillId="57" borderId="36" xfId="1405" applyFont="1" applyFill="1" applyBorder="1" applyAlignment="1">
      <alignment horizontal="left" vertical="center"/>
      <protection/>
    </xf>
    <xf numFmtId="0" fontId="43" fillId="57" borderId="43" xfId="1405" applyFont="1" applyFill="1" applyBorder="1" applyAlignment="1">
      <alignment horizontal="left" vertical="center"/>
      <protection/>
    </xf>
    <xf numFmtId="0" fontId="43" fillId="64" borderId="36" xfId="1405" applyFont="1" applyFill="1" applyBorder="1" applyAlignment="1">
      <alignment horizontal="left" vertical="center"/>
      <protection/>
    </xf>
    <xf numFmtId="0" fontId="43" fillId="64" borderId="43" xfId="1405" applyFont="1" applyFill="1" applyBorder="1" applyAlignment="1">
      <alignment horizontal="left" vertical="center"/>
      <protection/>
    </xf>
    <xf numFmtId="0" fontId="43" fillId="64" borderId="63" xfId="1405" applyFont="1" applyFill="1" applyBorder="1" applyAlignment="1">
      <alignment horizontal="left" vertical="center"/>
      <protection/>
    </xf>
    <xf numFmtId="0" fontId="43" fillId="64" borderId="64" xfId="1405" applyFont="1" applyFill="1" applyBorder="1" applyAlignment="1">
      <alignment horizontal="left" vertical="center"/>
      <protection/>
    </xf>
    <xf numFmtId="0" fontId="42" fillId="0" borderId="27" xfId="1405" applyFont="1" applyFill="1" applyBorder="1" applyAlignment="1">
      <alignment horizontal="left"/>
      <protection/>
    </xf>
    <xf numFmtId="0" fontId="43" fillId="0" borderId="36" xfId="1405" applyFont="1" applyFill="1" applyBorder="1" applyAlignment="1">
      <alignment horizontal="center" vertical="center"/>
      <protection/>
    </xf>
    <xf numFmtId="0" fontId="43" fillId="0" borderId="43" xfId="1405" applyFont="1" applyFill="1" applyBorder="1" applyAlignment="1">
      <alignment horizontal="center" vertical="center"/>
      <protection/>
    </xf>
    <xf numFmtId="0" fontId="43" fillId="0" borderId="37" xfId="1405" applyFont="1" applyFill="1" applyBorder="1" applyAlignment="1">
      <alignment horizontal="center" vertical="center"/>
      <protection/>
    </xf>
    <xf numFmtId="0" fontId="44" fillId="0" borderId="42" xfId="1405" applyFont="1" applyFill="1" applyBorder="1" applyAlignment="1">
      <alignment horizontal="left"/>
      <protection/>
    </xf>
    <xf numFmtId="0" fontId="44" fillId="0" borderId="65" xfId="1405" applyFont="1" applyFill="1" applyBorder="1" applyAlignment="1">
      <alignment horizontal="left"/>
      <protection/>
    </xf>
    <xf numFmtId="0" fontId="44" fillId="0" borderId="57" xfId="1405" applyFont="1" applyFill="1" applyBorder="1" applyAlignment="1">
      <alignment horizontal="left"/>
      <protection/>
    </xf>
    <xf numFmtId="0" fontId="44" fillId="0" borderId="27" xfId="1405" applyFont="1" applyFill="1" applyBorder="1" applyAlignment="1">
      <alignment horizontal="left"/>
      <protection/>
    </xf>
    <xf numFmtId="0" fontId="44" fillId="0" borderId="0" xfId="1405" applyFont="1" applyFill="1" applyBorder="1" applyAlignment="1">
      <alignment horizontal="left"/>
      <protection/>
    </xf>
    <xf numFmtId="0" fontId="44" fillId="62" borderId="65" xfId="1405" applyFont="1" applyFill="1" applyBorder="1" applyAlignment="1">
      <alignment horizontal="left"/>
      <protection/>
    </xf>
    <xf numFmtId="0" fontId="44" fillId="62" borderId="57" xfId="1405" applyFont="1" applyFill="1" applyBorder="1" applyAlignment="1">
      <alignment horizontal="left"/>
      <protection/>
    </xf>
    <xf numFmtId="4" fontId="33" fillId="57" borderId="22" xfId="1405" applyNumberFormat="1" applyFont="1" applyFill="1" applyBorder="1" applyAlignment="1">
      <alignment horizontal="center"/>
      <protection/>
    </xf>
    <xf numFmtId="0" fontId="40" fillId="0" borderId="65" xfId="1405" applyFont="1" applyFill="1" applyBorder="1" applyAlignment="1">
      <alignment horizontal="left"/>
      <protection/>
    </xf>
    <xf numFmtId="0" fontId="40" fillId="0" borderId="57" xfId="1405" applyFont="1" applyFill="1" applyBorder="1" applyAlignment="1">
      <alignment horizontal="left"/>
      <protection/>
    </xf>
    <xf numFmtId="0" fontId="32" fillId="41" borderId="19" xfId="1405" applyFont="1" applyFill="1" applyBorder="1" applyAlignment="1">
      <alignment horizontal="center" vertical="center"/>
      <protection/>
    </xf>
    <xf numFmtId="0" fontId="32" fillId="41" borderId="20" xfId="1405" applyFont="1" applyFill="1" applyBorder="1" applyAlignment="1">
      <alignment horizontal="center" vertical="center"/>
      <protection/>
    </xf>
    <xf numFmtId="0" fontId="32" fillId="41" borderId="21" xfId="1405" applyFont="1" applyFill="1" applyBorder="1" applyAlignment="1">
      <alignment horizontal="center" vertical="center"/>
      <protection/>
    </xf>
    <xf numFmtId="0" fontId="65" fillId="0" borderId="0" xfId="0" applyFont="1" applyBorder="1" applyAlignment="1">
      <alignment horizontal="center"/>
    </xf>
    <xf numFmtId="0" fontId="31" fillId="41" borderId="19" xfId="1405" applyFont="1" applyFill="1" applyBorder="1" applyAlignment="1">
      <alignment horizontal="center" vertical="center"/>
      <protection/>
    </xf>
    <xf numFmtId="0" fontId="31" fillId="41" borderId="20" xfId="1405" applyFont="1" applyFill="1" applyBorder="1" applyAlignment="1">
      <alignment horizontal="center" vertical="center"/>
      <protection/>
    </xf>
    <xf numFmtId="0" fontId="31" fillId="41" borderId="21" xfId="1405" applyFont="1" applyFill="1" applyBorder="1" applyAlignment="1">
      <alignment horizontal="center" vertical="center"/>
      <protection/>
    </xf>
    <xf numFmtId="0" fontId="31" fillId="41" borderId="19" xfId="1405" applyFont="1" applyFill="1" applyBorder="1" applyAlignment="1">
      <alignment horizontal="center" vertical="center" wrapText="1"/>
      <protection/>
    </xf>
    <xf numFmtId="0" fontId="31" fillId="41" borderId="20" xfId="1405" applyFont="1" applyFill="1" applyBorder="1" applyAlignment="1">
      <alignment horizontal="center" vertical="center" wrapText="1"/>
      <protection/>
    </xf>
    <xf numFmtId="0" fontId="31" fillId="41" borderId="21" xfId="1405" applyFont="1" applyFill="1" applyBorder="1" applyAlignment="1">
      <alignment horizontal="center" vertical="center" wrapText="1"/>
      <protection/>
    </xf>
    <xf numFmtId="4" fontId="31" fillId="41" borderId="59" xfId="1405" applyNumberFormat="1" applyFont="1" applyFill="1" applyBorder="1" applyAlignment="1">
      <alignment horizontal="center" vertical="center"/>
      <protection/>
    </xf>
    <xf numFmtId="4" fontId="31" fillId="41" borderId="47" xfId="1405" applyNumberFormat="1" applyFont="1" applyFill="1" applyBorder="1" applyAlignment="1">
      <alignment horizontal="center" vertical="center"/>
      <protection/>
    </xf>
    <xf numFmtId="4" fontId="31" fillId="41" borderId="60" xfId="1405" applyNumberFormat="1" applyFont="1" applyFill="1" applyBorder="1" applyAlignment="1">
      <alignment horizontal="center" vertical="center"/>
      <protection/>
    </xf>
    <xf numFmtId="4" fontId="31" fillId="41" borderId="61" xfId="1405" applyNumberFormat="1" applyFont="1" applyFill="1" applyBorder="1" applyAlignment="1">
      <alignment horizontal="center" vertical="center"/>
      <protection/>
    </xf>
    <xf numFmtId="4" fontId="31" fillId="41" borderId="59" xfId="1405" applyNumberFormat="1" applyFont="1" applyFill="1" applyBorder="1" applyAlignment="1">
      <alignment horizontal="center" vertical="center" wrapText="1"/>
      <protection/>
    </xf>
    <xf numFmtId="4" fontId="31" fillId="41" borderId="47" xfId="1405" applyNumberFormat="1" applyFont="1" applyFill="1" applyBorder="1" applyAlignment="1">
      <alignment horizontal="center" vertical="center" wrapText="1"/>
      <protection/>
    </xf>
    <xf numFmtId="4" fontId="31" fillId="41" borderId="60" xfId="1405" applyNumberFormat="1" applyFont="1" applyFill="1" applyBorder="1" applyAlignment="1">
      <alignment horizontal="center" vertical="center" wrapText="1"/>
      <protection/>
    </xf>
    <xf numFmtId="4" fontId="31" fillId="41" borderId="61" xfId="1405" applyNumberFormat="1" applyFont="1" applyFill="1" applyBorder="1" applyAlignment="1">
      <alignment horizontal="center" vertical="center" wrapText="1"/>
      <protection/>
    </xf>
    <xf numFmtId="4" fontId="31" fillId="7" borderId="45" xfId="1405" applyNumberFormat="1" applyFont="1" applyFill="1" applyBorder="1" applyAlignment="1">
      <alignment horizontal="center"/>
      <protection/>
    </xf>
    <xf numFmtId="4" fontId="31" fillId="7" borderId="25" xfId="1405" applyNumberFormat="1" applyFont="1" applyFill="1" applyBorder="1" applyAlignment="1">
      <alignment horizontal="center"/>
      <protection/>
    </xf>
    <xf numFmtId="4" fontId="31" fillId="7" borderId="53" xfId="1405" applyNumberFormat="1" applyFont="1" applyFill="1" applyBorder="1" applyAlignment="1">
      <alignment horizontal="center"/>
      <protection/>
    </xf>
    <xf numFmtId="0" fontId="33" fillId="41" borderId="59" xfId="1405" applyFont="1" applyFill="1" applyBorder="1" applyAlignment="1">
      <alignment horizontal="center" vertical="center"/>
      <protection/>
    </xf>
    <xf numFmtId="0" fontId="33" fillId="41" borderId="66" xfId="1405" applyFont="1" applyFill="1" applyBorder="1" applyAlignment="1">
      <alignment horizontal="center" vertical="center"/>
      <protection/>
    </xf>
    <xf numFmtId="0" fontId="33" fillId="41" borderId="60" xfId="1405" applyFont="1" applyFill="1" applyBorder="1" applyAlignment="1">
      <alignment horizontal="center" vertical="center"/>
      <protection/>
    </xf>
    <xf numFmtId="4" fontId="31" fillId="4" borderId="45" xfId="1405" applyNumberFormat="1" applyFont="1" applyFill="1" applyBorder="1" applyAlignment="1">
      <alignment horizontal="center"/>
      <protection/>
    </xf>
    <xf numFmtId="4" fontId="31" fillId="4" borderId="25" xfId="1405" applyNumberFormat="1" applyFont="1" applyFill="1" applyBorder="1" applyAlignment="1">
      <alignment horizontal="center"/>
      <protection/>
    </xf>
    <xf numFmtId="4" fontId="31" fillId="4" borderId="53" xfId="1405" applyNumberFormat="1" applyFont="1" applyFill="1" applyBorder="1" applyAlignment="1">
      <alignment horizontal="center"/>
      <protection/>
    </xf>
    <xf numFmtId="0" fontId="25" fillId="59" borderId="45" xfId="1405" applyFont="1" applyFill="1" applyBorder="1" applyAlignment="1">
      <alignment horizontal="center" vertical="center"/>
      <protection/>
    </xf>
    <xf numFmtId="0" fontId="25" fillId="59" borderId="53" xfId="1405" applyFont="1" applyFill="1" applyBorder="1" applyAlignment="1">
      <alignment horizontal="center" vertical="center"/>
      <protection/>
    </xf>
    <xf numFmtId="0" fontId="65" fillId="0" borderId="59" xfId="0" applyFont="1" applyBorder="1" applyAlignment="1">
      <alignment horizontal="center" vertical="center"/>
    </xf>
    <xf numFmtId="0" fontId="65" fillId="0" borderId="47" xfId="0" applyFont="1" applyBorder="1" applyAlignment="1">
      <alignment horizontal="center" vertical="center"/>
    </xf>
    <xf numFmtId="0" fontId="65" fillId="0" borderId="66" xfId="0" applyFont="1" applyBorder="1" applyAlignment="1">
      <alignment horizontal="center" vertical="center"/>
    </xf>
    <xf numFmtId="0" fontId="65" fillId="0" borderId="67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4" fontId="31" fillId="57" borderId="45" xfId="1405" applyNumberFormat="1" applyFont="1" applyFill="1" applyBorder="1" applyAlignment="1">
      <alignment horizontal="center"/>
      <protection/>
    </xf>
    <xf numFmtId="4" fontId="31" fillId="57" borderId="25" xfId="1405" applyNumberFormat="1" applyFont="1" applyFill="1" applyBorder="1" applyAlignment="1">
      <alignment horizontal="center"/>
      <protection/>
    </xf>
    <xf numFmtId="4" fontId="31" fillId="57" borderId="53" xfId="1405" applyNumberFormat="1" applyFont="1" applyFill="1" applyBorder="1" applyAlignment="1">
      <alignment horizontal="center"/>
      <protection/>
    </xf>
    <xf numFmtId="0" fontId="25" fillId="0" borderId="0" xfId="1405" applyFont="1" applyFill="1" applyBorder="1" applyAlignment="1">
      <alignment horizontal="center"/>
      <protection/>
    </xf>
    <xf numFmtId="0" fontId="25" fillId="9" borderId="45" xfId="1405" applyFont="1" applyFill="1" applyBorder="1" applyAlignment="1">
      <alignment horizontal="center" vertical="center"/>
      <protection/>
    </xf>
    <xf numFmtId="0" fontId="25" fillId="9" borderId="53" xfId="1405" applyFont="1" applyFill="1" applyBorder="1" applyAlignment="1">
      <alignment horizontal="center" vertical="center"/>
      <protection/>
    </xf>
    <xf numFmtId="0" fontId="44" fillId="59" borderId="45" xfId="1405" applyFont="1" applyFill="1" applyBorder="1" applyAlignment="1">
      <alignment horizontal="center" vertical="center"/>
      <protection/>
    </xf>
    <xf numFmtId="0" fontId="44" fillId="59" borderId="53" xfId="1405" applyFont="1" applyFill="1" applyBorder="1" applyAlignment="1">
      <alignment horizontal="center" vertical="center"/>
      <protection/>
    </xf>
    <xf numFmtId="4" fontId="31" fillId="3" borderId="45" xfId="1405" applyNumberFormat="1" applyFont="1" applyFill="1" applyBorder="1" applyAlignment="1">
      <alignment horizontal="center"/>
      <protection/>
    </xf>
    <xf numFmtId="4" fontId="31" fillId="3" borderId="25" xfId="1405" applyNumberFormat="1" applyFont="1" applyFill="1" applyBorder="1" applyAlignment="1">
      <alignment horizontal="center"/>
      <protection/>
    </xf>
    <xf numFmtId="4" fontId="31" fillId="3" borderId="53" xfId="1405" applyNumberFormat="1" applyFont="1" applyFill="1" applyBorder="1" applyAlignment="1">
      <alignment horizontal="center"/>
      <protection/>
    </xf>
    <xf numFmtId="0" fontId="81" fillId="0" borderId="0" xfId="0" applyFont="1" applyAlignment="1">
      <alignment/>
    </xf>
    <xf numFmtId="0" fontId="107" fillId="0" borderId="0" xfId="0" applyFont="1" applyAlignment="1">
      <alignment/>
    </xf>
  </cellXfs>
  <cellStyles count="1873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ส่วนที่ถูกเน้น1" xfId="21"/>
    <cellStyle name="20% - ส่วนที่ถูกเน้น1 2" xfId="22"/>
    <cellStyle name="20% - ส่วนที่ถูกเน้น1 3" xfId="23"/>
    <cellStyle name="20% - ส่วนที่ถูกเน้น1 4" xfId="24"/>
    <cellStyle name="20% - ส่วนที่ถูกเน้น2" xfId="25"/>
    <cellStyle name="20% - ส่วนที่ถูกเน้น2 2" xfId="26"/>
    <cellStyle name="20% - ส่วนที่ถูกเน้น2 3" xfId="27"/>
    <cellStyle name="20% - ส่วนที่ถูกเน้น2 4" xfId="28"/>
    <cellStyle name="20% - ส่วนที่ถูกเน้น3" xfId="29"/>
    <cellStyle name="20% - ส่วนที่ถูกเน้น3 2" xfId="30"/>
    <cellStyle name="20% - ส่วนที่ถูกเน้น3 3" xfId="31"/>
    <cellStyle name="20% - ส่วนที่ถูกเน้น3 4" xfId="32"/>
    <cellStyle name="20% - ส่วนที่ถูกเน้น4" xfId="33"/>
    <cellStyle name="20% - ส่วนที่ถูกเน้น4 2" xfId="34"/>
    <cellStyle name="20% - ส่วนที่ถูกเน้น4 3" xfId="35"/>
    <cellStyle name="20% - ส่วนที่ถูกเน้น4 4" xfId="36"/>
    <cellStyle name="20% - ส่วนที่ถูกเน้น5" xfId="37"/>
    <cellStyle name="20% - ส่วนที่ถูกเน้น5 2" xfId="38"/>
    <cellStyle name="20% - ส่วนที่ถูกเน้น5 3" xfId="39"/>
    <cellStyle name="20% - ส่วนที่ถูกเน้น5 4" xfId="40"/>
    <cellStyle name="20% - ส่วนที่ถูกเน้น6" xfId="41"/>
    <cellStyle name="20% - ส่วนที่ถูกเน้น6 2" xfId="42"/>
    <cellStyle name="20% - ส่วนที่ถูกเน้น6 3" xfId="43"/>
    <cellStyle name="20% - ส่วนที่ถูกเน้น6 4" xfId="44"/>
    <cellStyle name="40% - Accent1 2" xfId="45"/>
    <cellStyle name="40% - Accent2 2" xfId="46"/>
    <cellStyle name="40% - Accent3 2" xfId="47"/>
    <cellStyle name="40% - Accent4 2" xfId="48"/>
    <cellStyle name="40% - Accent5 2" xfId="49"/>
    <cellStyle name="40% - Accent6 2" xfId="50"/>
    <cellStyle name="40% - ส่วนที่ถูกเน้น1" xfId="51"/>
    <cellStyle name="40% - ส่วนที่ถูกเน้น1 2" xfId="52"/>
    <cellStyle name="40% - ส่วนที่ถูกเน้น1 3" xfId="53"/>
    <cellStyle name="40% - ส่วนที่ถูกเน้น1 4" xfId="54"/>
    <cellStyle name="40% - ส่วนที่ถูกเน้น2" xfId="55"/>
    <cellStyle name="40% - ส่วนที่ถูกเน้น2 2" xfId="56"/>
    <cellStyle name="40% - ส่วนที่ถูกเน้น2 3" xfId="57"/>
    <cellStyle name="40% - ส่วนที่ถูกเน้น2 4" xfId="58"/>
    <cellStyle name="40% - ส่วนที่ถูกเน้น3" xfId="59"/>
    <cellStyle name="40% - ส่วนที่ถูกเน้น3 2" xfId="60"/>
    <cellStyle name="40% - ส่วนที่ถูกเน้น3 3" xfId="61"/>
    <cellStyle name="40% - ส่วนที่ถูกเน้น3 4" xfId="62"/>
    <cellStyle name="40% - ส่วนที่ถูกเน้น4" xfId="63"/>
    <cellStyle name="40% - ส่วนที่ถูกเน้น4 2" xfId="64"/>
    <cellStyle name="40% - ส่วนที่ถูกเน้น4 3" xfId="65"/>
    <cellStyle name="40% - ส่วนที่ถูกเน้น4 4" xfId="66"/>
    <cellStyle name="40% - ส่วนที่ถูกเน้น5" xfId="67"/>
    <cellStyle name="40% - ส่วนที่ถูกเน้น5 2" xfId="68"/>
    <cellStyle name="40% - ส่วนที่ถูกเน้น5 3" xfId="69"/>
    <cellStyle name="40% - ส่วนที่ถูกเน้น5 4" xfId="70"/>
    <cellStyle name="40% - ส่วนที่ถูกเน้น6" xfId="71"/>
    <cellStyle name="40% - ส่วนที่ถูกเน้น6 2" xfId="72"/>
    <cellStyle name="40% - ส่วนที่ถูกเน้น6 3" xfId="73"/>
    <cellStyle name="40% - ส่วนที่ถูกเน้น6 4" xfId="74"/>
    <cellStyle name="60% - Accent1 2" xfId="75"/>
    <cellStyle name="60% - Accent2 2" xfId="76"/>
    <cellStyle name="60% - Accent3 2" xfId="77"/>
    <cellStyle name="60% - Accent4 2" xfId="78"/>
    <cellStyle name="60% - Accent5 2" xfId="79"/>
    <cellStyle name="60% - Accent6 2" xfId="80"/>
    <cellStyle name="60% - ส่วนที่ถูกเน้น1" xfId="81"/>
    <cellStyle name="60% - ส่วนที่ถูกเน้น1 2" xfId="82"/>
    <cellStyle name="60% - ส่วนที่ถูกเน้น1 3" xfId="83"/>
    <cellStyle name="60% - ส่วนที่ถูกเน้น1 4" xfId="84"/>
    <cellStyle name="60% - ส่วนที่ถูกเน้น2" xfId="85"/>
    <cellStyle name="60% - ส่วนที่ถูกเน้น2 2" xfId="86"/>
    <cellStyle name="60% - ส่วนที่ถูกเน้น2 3" xfId="87"/>
    <cellStyle name="60% - ส่วนที่ถูกเน้น2 4" xfId="88"/>
    <cellStyle name="60% - ส่วนที่ถูกเน้น3" xfId="89"/>
    <cellStyle name="60% - ส่วนที่ถูกเน้น3 2" xfId="90"/>
    <cellStyle name="60% - ส่วนที่ถูกเน้น3 3" xfId="91"/>
    <cellStyle name="60% - ส่วนที่ถูกเน้น3 4" xfId="92"/>
    <cellStyle name="60% - ส่วนที่ถูกเน้น3 4 2" xfId="93"/>
    <cellStyle name="60% - ส่วนที่ถูกเน้น3 4 3" xfId="94"/>
    <cellStyle name="60% - ส่วนที่ถูกเน้น4" xfId="95"/>
    <cellStyle name="60% - ส่วนที่ถูกเน้น4 2" xfId="96"/>
    <cellStyle name="60% - ส่วนที่ถูกเน้น4 3" xfId="97"/>
    <cellStyle name="60% - ส่วนที่ถูกเน้น4 4" xfId="98"/>
    <cellStyle name="60% - ส่วนที่ถูกเน้น5" xfId="99"/>
    <cellStyle name="60% - ส่วนที่ถูกเน้น5 2" xfId="100"/>
    <cellStyle name="60% - ส่วนที่ถูกเน้น5 3" xfId="101"/>
    <cellStyle name="60% - ส่วนที่ถูกเน้น5 4" xfId="102"/>
    <cellStyle name="60% - ส่วนที่ถูกเน้น6" xfId="103"/>
    <cellStyle name="60% - ส่วนที่ถูกเน้น6 2" xfId="104"/>
    <cellStyle name="60% - ส่วนที่ถูกเน้น6 3" xfId="105"/>
    <cellStyle name="60% - ส่วนที่ถูกเน้น6 4" xfId="106"/>
    <cellStyle name="79,176.61" xfId="107"/>
    <cellStyle name="Accent1 2" xfId="108"/>
    <cellStyle name="Accent2 2" xfId="109"/>
    <cellStyle name="Accent3 2" xfId="110"/>
    <cellStyle name="Accent4 2" xfId="111"/>
    <cellStyle name="Accent5 2" xfId="112"/>
    <cellStyle name="Accent6 2" xfId="113"/>
    <cellStyle name="Bad 2" xfId="114"/>
    <cellStyle name="Calculation 2" xfId="115"/>
    <cellStyle name="Check Cell 2" xfId="116"/>
    <cellStyle name="Comma 10" xfId="117"/>
    <cellStyle name="Comma 11" xfId="118"/>
    <cellStyle name="Comma 12" xfId="119"/>
    <cellStyle name="Comma 13" xfId="120"/>
    <cellStyle name="Comma 14" xfId="121"/>
    <cellStyle name="Comma 2" xfId="122"/>
    <cellStyle name="Comma 2 10" xfId="123"/>
    <cellStyle name="Comma 2 11" xfId="124"/>
    <cellStyle name="Comma 2 12" xfId="125"/>
    <cellStyle name="Comma 2 13" xfId="126"/>
    <cellStyle name="Comma 2 14" xfId="127"/>
    <cellStyle name="Comma 2 15" xfId="128"/>
    <cellStyle name="Comma 2 16" xfId="129"/>
    <cellStyle name="Comma 2 17" xfId="130"/>
    <cellStyle name="Comma 2 18" xfId="131"/>
    <cellStyle name="Comma 2 2" xfId="132"/>
    <cellStyle name="Comma 2 2 2" xfId="133"/>
    <cellStyle name="Comma 2 2 3" xfId="134"/>
    <cellStyle name="Comma 2 2 4" xfId="135"/>
    <cellStyle name="Comma 2 3" xfId="136"/>
    <cellStyle name="Comma 2 4" xfId="137"/>
    <cellStyle name="Comma 2 5" xfId="138"/>
    <cellStyle name="Comma 2 6" xfId="139"/>
    <cellStyle name="Comma 2 7" xfId="140"/>
    <cellStyle name="Comma 2 8" xfId="141"/>
    <cellStyle name="Comma 2 9" xfId="142"/>
    <cellStyle name="Comma 3" xfId="143"/>
    <cellStyle name="Comma 3 2" xfId="144"/>
    <cellStyle name="Comma 3 2 2" xfId="145"/>
    <cellStyle name="Comma 3 2 3" xfId="146"/>
    <cellStyle name="Comma 3 2 4" xfId="147"/>
    <cellStyle name="Comma 3 3" xfId="148"/>
    <cellStyle name="Comma 3 4" xfId="149"/>
    <cellStyle name="Comma 3 5" xfId="150"/>
    <cellStyle name="Comma 4" xfId="151"/>
    <cellStyle name="Comma 4 2" xfId="152"/>
    <cellStyle name="Comma 4 3" xfId="153"/>
    <cellStyle name="Comma 4 4" xfId="154"/>
    <cellStyle name="Comma 5" xfId="155"/>
    <cellStyle name="Comma 6" xfId="156"/>
    <cellStyle name="Comma 7" xfId="157"/>
    <cellStyle name="Comma 8" xfId="158"/>
    <cellStyle name="Comma 9" xfId="159"/>
    <cellStyle name="comma zerodec" xfId="160"/>
    <cellStyle name="Currency1" xfId="161"/>
    <cellStyle name="Dollar (zero dec)" xfId="162"/>
    <cellStyle name="Explanatory Text 2" xfId="163"/>
    <cellStyle name="Followed Hyperlink" xfId="164"/>
    <cellStyle name="Good 2" xfId="165"/>
    <cellStyle name="Heading 1 2" xfId="166"/>
    <cellStyle name="Heading 2 2" xfId="167"/>
    <cellStyle name="Heading 3 2" xfId="168"/>
    <cellStyle name="Heading 4 2" xfId="169"/>
    <cellStyle name="Hyperlink" xfId="170"/>
    <cellStyle name="Input 2" xfId="171"/>
    <cellStyle name="Linked Cell 2" xfId="172"/>
    <cellStyle name="Neutral 2" xfId="173"/>
    <cellStyle name="Normal 10" xfId="174"/>
    <cellStyle name="Normal 11" xfId="175"/>
    <cellStyle name="Normal 2" xfId="176"/>
    <cellStyle name="Normal 2 10" xfId="177"/>
    <cellStyle name="Normal 2 11" xfId="178"/>
    <cellStyle name="Normal 2 12" xfId="179"/>
    <cellStyle name="Normal 2 13" xfId="180"/>
    <cellStyle name="Normal 2 14" xfId="181"/>
    <cellStyle name="Normal 2 15" xfId="182"/>
    <cellStyle name="Normal 2 16" xfId="183"/>
    <cellStyle name="Normal 2 17" xfId="184"/>
    <cellStyle name="Normal 2 18" xfId="185"/>
    <cellStyle name="Normal 2 19" xfId="186"/>
    <cellStyle name="Normal 2 2" xfId="187"/>
    <cellStyle name="Normal 2 2 2" xfId="188"/>
    <cellStyle name="Normal 2 2 3" xfId="189"/>
    <cellStyle name="Normal 2 2 4" xfId="190"/>
    <cellStyle name="Normal 2 2 5" xfId="191"/>
    <cellStyle name="Normal 2 20" xfId="192"/>
    <cellStyle name="Normal 2 3" xfId="193"/>
    <cellStyle name="Normal 2 4" xfId="194"/>
    <cellStyle name="Normal 2 5" xfId="195"/>
    <cellStyle name="Normal 2 6" xfId="196"/>
    <cellStyle name="Normal 2 7" xfId="197"/>
    <cellStyle name="Normal 2 8" xfId="198"/>
    <cellStyle name="Normal 2 9" xfId="199"/>
    <cellStyle name="Normal 3" xfId="200"/>
    <cellStyle name="Normal 3 2" xfId="201"/>
    <cellStyle name="Normal 3 3" xfId="202"/>
    <cellStyle name="Normal 3 4" xfId="203"/>
    <cellStyle name="Normal 4" xfId="204"/>
    <cellStyle name="Normal 5" xfId="205"/>
    <cellStyle name="Normal 6" xfId="206"/>
    <cellStyle name="Normal 7" xfId="207"/>
    <cellStyle name="Normal 8" xfId="208"/>
    <cellStyle name="Normal 9" xfId="209"/>
    <cellStyle name="Note 2" xfId="210"/>
    <cellStyle name="Output 2" xfId="211"/>
    <cellStyle name="Percent 2" xfId="212"/>
    <cellStyle name="Percent 2 2" xfId="213"/>
    <cellStyle name="Percent 3" xfId="214"/>
    <cellStyle name="Percent 3 2" xfId="215"/>
    <cellStyle name="Percent 4" xfId="216"/>
    <cellStyle name="Percent 5" xfId="217"/>
    <cellStyle name="Title 2" xfId="218"/>
    <cellStyle name="Total 2" xfId="219"/>
    <cellStyle name="Warning Text 2" xfId="220"/>
    <cellStyle name="การคำนวณ" xfId="221"/>
    <cellStyle name="การคำนวณ 2" xfId="222"/>
    <cellStyle name="การคำนวณ 3" xfId="223"/>
    <cellStyle name="การคำนวณ 4" xfId="224"/>
    <cellStyle name="ข้อความเตือน" xfId="225"/>
    <cellStyle name="ข้อความเตือน 2" xfId="226"/>
    <cellStyle name="ข้อความเตือน 3" xfId="227"/>
    <cellStyle name="ข้อความเตือน 4" xfId="228"/>
    <cellStyle name="ข้อความอธิบาย" xfId="229"/>
    <cellStyle name="ข้อความอธิบาย 2" xfId="230"/>
    <cellStyle name="ข้อความอธิบาย 3" xfId="231"/>
    <cellStyle name="ข้อความอธิบาย 4" xfId="232"/>
    <cellStyle name="เครื่องหมายจุลภาค 2" xfId="233"/>
    <cellStyle name="เครื่องหมายจุลภาค 2 10" xfId="234"/>
    <cellStyle name="เครื่องหมายจุลภาค 2 100" xfId="235"/>
    <cellStyle name="เครื่องหมายจุลภาค 2 101" xfId="236"/>
    <cellStyle name="เครื่องหมายจุลภาค 2 102" xfId="237"/>
    <cellStyle name="เครื่องหมายจุลภาค 2 103" xfId="238"/>
    <cellStyle name="เครื่องหมายจุลภาค 2 104" xfId="239"/>
    <cellStyle name="เครื่องหมายจุลภาค 2 105" xfId="240"/>
    <cellStyle name="เครื่องหมายจุลภาค 2 106" xfId="241"/>
    <cellStyle name="เครื่องหมายจุลภาค 2 107" xfId="242"/>
    <cellStyle name="เครื่องหมายจุลภาค 2 108" xfId="243"/>
    <cellStyle name="เครื่องหมายจุลภาค 2 109" xfId="244"/>
    <cellStyle name="เครื่องหมายจุลภาค 2 11" xfId="245"/>
    <cellStyle name="เครื่องหมายจุลภาค 2 110" xfId="246"/>
    <cellStyle name="เครื่องหมายจุลภาค 2 111" xfId="247"/>
    <cellStyle name="เครื่องหมายจุลภาค 2 112" xfId="248"/>
    <cellStyle name="เครื่องหมายจุลภาค 2 113" xfId="249"/>
    <cellStyle name="เครื่องหมายจุลภาค 2 114" xfId="250"/>
    <cellStyle name="เครื่องหมายจุลภาค 2 115" xfId="251"/>
    <cellStyle name="เครื่องหมายจุลภาค 2 116" xfId="252"/>
    <cellStyle name="เครื่องหมายจุลภาค 2 117" xfId="253"/>
    <cellStyle name="เครื่องหมายจุลภาค 2 118" xfId="254"/>
    <cellStyle name="เครื่องหมายจุลภาค 2 119" xfId="255"/>
    <cellStyle name="เครื่องหมายจุลภาค 2 12" xfId="256"/>
    <cellStyle name="เครื่องหมายจุลภาค 2 120" xfId="257"/>
    <cellStyle name="เครื่องหมายจุลภาค 2 121" xfId="258"/>
    <cellStyle name="เครื่องหมายจุลภาค 2 122" xfId="259"/>
    <cellStyle name="เครื่องหมายจุลภาค 2 123" xfId="260"/>
    <cellStyle name="เครื่องหมายจุลภาค 2 124" xfId="261"/>
    <cellStyle name="เครื่องหมายจุลภาค 2 125" xfId="262"/>
    <cellStyle name="เครื่องหมายจุลภาค 2 126" xfId="263"/>
    <cellStyle name="เครื่องหมายจุลภาค 2 127" xfId="264"/>
    <cellStyle name="เครื่องหมายจุลภาค 2 128" xfId="265"/>
    <cellStyle name="เครื่องหมายจุลภาค 2 129" xfId="266"/>
    <cellStyle name="เครื่องหมายจุลภาค 2 13" xfId="267"/>
    <cellStyle name="เครื่องหมายจุลภาค 2 130" xfId="268"/>
    <cellStyle name="เครื่องหมายจุลภาค 2 131" xfId="269"/>
    <cellStyle name="เครื่องหมายจุลภาค 2 132" xfId="270"/>
    <cellStyle name="เครื่องหมายจุลภาค 2 133" xfId="271"/>
    <cellStyle name="เครื่องหมายจุลภาค 2 134" xfId="272"/>
    <cellStyle name="เครื่องหมายจุลภาค 2 135" xfId="273"/>
    <cellStyle name="เครื่องหมายจุลภาค 2 136" xfId="274"/>
    <cellStyle name="เครื่องหมายจุลภาค 2 137" xfId="275"/>
    <cellStyle name="เครื่องหมายจุลภาค 2 138" xfId="276"/>
    <cellStyle name="เครื่องหมายจุลภาค 2 139" xfId="277"/>
    <cellStyle name="เครื่องหมายจุลภาค 2 14" xfId="278"/>
    <cellStyle name="เครื่องหมายจุลภาค 2 140" xfId="279"/>
    <cellStyle name="เครื่องหมายจุลภาค 2 141" xfId="280"/>
    <cellStyle name="เครื่องหมายจุลภาค 2 142" xfId="281"/>
    <cellStyle name="เครื่องหมายจุลภาค 2 143" xfId="282"/>
    <cellStyle name="เครื่องหมายจุลภาค 2 144" xfId="283"/>
    <cellStyle name="เครื่องหมายจุลภาค 2 145" xfId="284"/>
    <cellStyle name="เครื่องหมายจุลภาค 2 146" xfId="285"/>
    <cellStyle name="เครื่องหมายจุลภาค 2 147" xfId="286"/>
    <cellStyle name="เครื่องหมายจุลภาค 2 148" xfId="287"/>
    <cellStyle name="เครื่องหมายจุลภาค 2 149" xfId="288"/>
    <cellStyle name="เครื่องหมายจุลภาค 2 15" xfId="289"/>
    <cellStyle name="เครื่องหมายจุลภาค 2 150" xfId="290"/>
    <cellStyle name="เครื่องหมายจุลภาค 2 151" xfId="291"/>
    <cellStyle name="เครื่องหมายจุลภาค 2 152" xfId="292"/>
    <cellStyle name="เครื่องหมายจุลภาค 2 153" xfId="293"/>
    <cellStyle name="เครื่องหมายจุลภาค 2 154" xfId="294"/>
    <cellStyle name="เครื่องหมายจุลภาค 2 155" xfId="295"/>
    <cellStyle name="เครื่องหมายจุลภาค 2 156" xfId="296"/>
    <cellStyle name="เครื่องหมายจุลภาค 2 157" xfId="297"/>
    <cellStyle name="เครื่องหมายจุลภาค 2 158" xfId="298"/>
    <cellStyle name="เครื่องหมายจุลภาค 2 159" xfId="299"/>
    <cellStyle name="เครื่องหมายจุลภาค 2 16" xfId="300"/>
    <cellStyle name="เครื่องหมายจุลภาค 2 160" xfId="301"/>
    <cellStyle name="เครื่องหมายจุลภาค 2 161" xfId="302"/>
    <cellStyle name="เครื่องหมายจุลภาค 2 162" xfId="303"/>
    <cellStyle name="เครื่องหมายจุลภาค 2 163" xfId="304"/>
    <cellStyle name="เครื่องหมายจุลภาค 2 164" xfId="305"/>
    <cellStyle name="เครื่องหมายจุลภาค 2 165" xfId="306"/>
    <cellStyle name="เครื่องหมายจุลภาค 2 166" xfId="307"/>
    <cellStyle name="เครื่องหมายจุลภาค 2 167" xfId="308"/>
    <cellStyle name="เครื่องหมายจุลภาค 2 168" xfId="309"/>
    <cellStyle name="เครื่องหมายจุลภาค 2 169" xfId="310"/>
    <cellStyle name="เครื่องหมายจุลภาค 2 17" xfId="311"/>
    <cellStyle name="เครื่องหมายจุลภาค 2 170" xfId="312"/>
    <cellStyle name="เครื่องหมายจุลภาค 2 171" xfId="313"/>
    <cellStyle name="เครื่องหมายจุลภาค 2 172" xfId="314"/>
    <cellStyle name="เครื่องหมายจุลภาค 2 173" xfId="315"/>
    <cellStyle name="เครื่องหมายจุลภาค 2 174" xfId="316"/>
    <cellStyle name="เครื่องหมายจุลภาค 2 175" xfId="317"/>
    <cellStyle name="เครื่องหมายจุลภาค 2 176" xfId="318"/>
    <cellStyle name="เครื่องหมายจุลภาค 2 177" xfId="319"/>
    <cellStyle name="เครื่องหมายจุลภาค 2 178" xfId="320"/>
    <cellStyle name="เครื่องหมายจุลภาค 2 179" xfId="321"/>
    <cellStyle name="เครื่องหมายจุลภาค 2 18" xfId="322"/>
    <cellStyle name="เครื่องหมายจุลภาค 2 180" xfId="323"/>
    <cellStyle name="เครื่องหมายจุลภาค 2 181" xfId="324"/>
    <cellStyle name="เครื่องหมายจุลภาค 2 182" xfId="325"/>
    <cellStyle name="เครื่องหมายจุลภาค 2 183" xfId="326"/>
    <cellStyle name="เครื่องหมายจุลภาค 2 184" xfId="327"/>
    <cellStyle name="เครื่องหมายจุลภาค 2 185" xfId="328"/>
    <cellStyle name="เครื่องหมายจุลภาค 2 186" xfId="329"/>
    <cellStyle name="เครื่องหมายจุลภาค 2 187" xfId="330"/>
    <cellStyle name="เครื่องหมายจุลภาค 2 188" xfId="331"/>
    <cellStyle name="เครื่องหมายจุลภาค 2 189" xfId="332"/>
    <cellStyle name="เครื่องหมายจุลภาค 2 19" xfId="333"/>
    <cellStyle name="เครื่องหมายจุลภาค 2 190" xfId="334"/>
    <cellStyle name="เครื่องหมายจุลภาค 2 191" xfId="335"/>
    <cellStyle name="เครื่องหมายจุลภาค 2 192" xfId="336"/>
    <cellStyle name="เครื่องหมายจุลภาค 2 193" xfId="337"/>
    <cellStyle name="เครื่องหมายจุลภาค 2 194" xfId="338"/>
    <cellStyle name="เครื่องหมายจุลภาค 2 195" xfId="339"/>
    <cellStyle name="เครื่องหมายจุลภาค 2 196" xfId="340"/>
    <cellStyle name="เครื่องหมายจุลภาค 2 197" xfId="341"/>
    <cellStyle name="เครื่องหมายจุลภาค 2 198" xfId="342"/>
    <cellStyle name="เครื่องหมายจุลภาค 2 199" xfId="343"/>
    <cellStyle name="เครื่องหมายจุลภาค 2 2" xfId="344"/>
    <cellStyle name="เครื่องหมายจุลภาค 2 2 10" xfId="345"/>
    <cellStyle name="เครื่องหมายจุลภาค 2 2 100" xfId="346"/>
    <cellStyle name="เครื่องหมายจุลภาค 2 2 101" xfId="347"/>
    <cellStyle name="เครื่องหมายจุลภาค 2 2 102" xfId="348"/>
    <cellStyle name="เครื่องหมายจุลภาค 2 2 103" xfId="349"/>
    <cellStyle name="เครื่องหมายจุลภาค 2 2 104" xfId="350"/>
    <cellStyle name="เครื่องหมายจุลภาค 2 2 105" xfId="351"/>
    <cellStyle name="เครื่องหมายจุลภาค 2 2 106" xfId="352"/>
    <cellStyle name="เครื่องหมายจุลภาค 2 2 107" xfId="353"/>
    <cellStyle name="เครื่องหมายจุลภาค 2 2 108" xfId="354"/>
    <cellStyle name="เครื่องหมายจุลภาค 2 2 109" xfId="355"/>
    <cellStyle name="เครื่องหมายจุลภาค 2 2 11" xfId="356"/>
    <cellStyle name="เครื่องหมายจุลภาค 2 2 110" xfId="357"/>
    <cellStyle name="เครื่องหมายจุลภาค 2 2 111" xfId="358"/>
    <cellStyle name="เครื่องหมายจุลภาค 2 2 112" xfId="359"/>
    <cellStyle name="เครื่องหมายจุลภาค 2 2 113" xfId="360"/>
    <cellStyle name="เครื่องหมายจุลภาค 2 2 114" xfId="361"/>
    <cellStyle name="เครื่องหมายจุลภาค 2 2 115" xfId="362"/>
    <cellStyle name="เครื่องหมายจุลภาค 2 2 116" xfId="363"/>
    <cellStyle name="เครื่องหมายจุลภาค 2 2 117" xfId="364"/>
    <cellStyle name="เครื่องหมายจุลภาค 2 2 118" xfId="365"/>
    <cellStyle name="เครื่องหมายจุลภาค 2 2 119" xfId="366"/>
    <cellStyle name="เครื่องหมายจุลภาค 2 2 12" xfId="367"/>
    <cellStyle name="เครื่องหมายจุลภาค 2 2 120" xfId="368"/>
    <cellStyle name="เครื่องหมายจุลภาค 2 2 121" xfId="369"/>
    <cellStyle name="เครื่องหมายจุลภาค 2 2 122" xfId="370"/>
    <cellStyle name="เครื่องหมายจุลภาค 2 2 123" xfId="371"/>
    <cellStyle name="เครื่องหมายจุลภาค 2 2 124" xfId="372"/>
    <cellStyle name="เครื่องหมายจุลภาค 2 2 125" xfId="373"/>
    <cellStyle name="เครื่องหมายจุลภาค 2 2 126" xfId="374"/>
    <cellStyle name="เครื่องหมายจุลภาค 2 2 127" xfId="375"/>
    <cellStyle name="เครื่องหมายจุลภาค 2 2 128" xfId="376"/>
    <cellStyle name="เครื่องหมายจุลภาค 2 2 129" xfId="377"/>
    <cellStyle name="เครื่องหมายจุลภาค 2 2 13" xfId="378"/>
    <cellStyle name="เครื่องหมายจุลภาค 2 2 130" xfId="379"/>
    <cellStyle name="เครื่องหมายจุลภาค 2 2 131" xfId="380"/>
    <cellStyle name="เครื่องหมายจุลภาค 2 2 132" xfId="381"/>
    <cellStyle name="เครื่องหมายจุลภาค 2 2 133" xfId="382"/>
    <cellStyle name="เครื่องหมายจุลภาค 2 2 134" xfId="383"/>
    <cellStyle name="เครื่องหมายจุลภาค 2 2 135" xfId="384"/>
    <cellStyle name="เครื่องหมายจุลภาค 2 2 136" xfId="385"/>
    <cellStyle name="เครื่องหมายจุลภาค 2 2 137" xfId="386"/>
    <cellStyle name="เครื่องหมายจุลภาค 2 2 138" xfId="387"/>
    <cellStyle name="เครื่องหมายจุลภาค 2 2 139" xfId="388"/>
    <cellStyle name="เครื่องหมายจุลภาค 2 2 14" xfId="389"/>
    <cellStyle name="เครื่องหมายจุลภาค 2 2 140" xfId="390"/>
    <cellStyle name="เครื่องหมายจุลภาค 2 2 141" xfId="391"/>
    <cellStyle name="เครื่องหมายจุลภาค 2 2 142" xfId="392"/>
    <cellStyle name="เครื่องหมายจุลภาค 2 2 143" xfId="393"/>
    <cellStyle name="เครื่องหมายจุลภาค 2 2 144" xfId="394"/>
    <cellStyle name="เครื่องหมายจุลภาค 2 2 145" xfId="395"/>
    <cellStyle name="เครื่องหมายจุลภาค 2 2 146" xfId="396"/>
    <cellStyle name="เครื่องหมายจุลภาค 2 2 147" xfId="397"/>
    <cellStyle name="เครื่องหมายจุลภาค 2 2 148" xfId="398"/>
    <cellStyle name="เครื่องหมายจุลภาค 2 2 149" xfId="399"/>
    <cellStyle name="เครื่องหมายจุลภาค 2 2 15" xfId="400"/>
    <cellStyle name="เครื่องหมายจุลภาค 2 2 150" xfId="401"/>
    <cellStyle name="เครื่องหมายจุลภาค 2 2 151" xfId="402"/>
    <cellStyle name="เครื่องหมายจุลภาค 2 2 152" xfId="403"/>
    <cellStyle name="เครื่องหมายจุลภาค 2 2 153" xfId="404"/>
    <cellStyle name="เครื่องหมายจุลภาค 2 2 154" xfId="405"/>
    <cellStyle name="เครื่องหมายจุลภาค 2 2 155" xfId="406"/>
    <cellStyle name="เครื่องหมายจุลภาค 2 2 156" xfId="407"/>
    <cellStyle name="เครื่องหมายจุลภาค 2 2 157" xfId="408"/>
    <cellStyle name="เครื่องหมายจุลภาค 2 2 158" xfId="409"/>
    <cellStyle name="เครื่องหมายจุลภาค 2 2 159" xfId="410"/>
    <cellStyle name="เครื่องหมายจุลภาค 2 2 16" xfId="411"/>
    <cellStyle name="เครื่องหมายจุลภาค 2 2 160" xfId="412"/>
    <cellStyle name="เครื่องหมายจุลภาค 2 2 161" xfId="413"/>
    <cellStyle name="เครื่องหมายจุลภาค 2 2 162" xfId="414"/>
    <cellStyle name="เครื่องหมายจุลภาค 2 2 163" xfId="415"/>
    <cellStyle name="เครื่องหมายจุลภาค 2 2 164" xfId="416"/>
    <cellStyle name="เครื่องหมายจุลภาค 2 2 165" xfId="417"/>
    <cellStyle name="เครื่องหมายจุลภาค 2 2 166" xfId="418"/>
    <cellStyle name="เครื่องหมายจุลภาค 2 2 167" xfId="419"/>
    <cellStyle name="เครื่องหมายจุลภาค 2 2 168" xfId="420"/>
    <cellStyle name="เครื่องหมายจุลภาค 2 2 169" xfId="421"/>
    <cellStyle name="เครื่องหมายจุลภาค 2 2 17" xfId="422"/>
    <cellStyle name="เครื่องหมายจุลภาค 2 2 170" xfId="423"/>
    <cellStyle name="เครื่องหมายจุลภาค 2 2 171" xfId="424"/>
    <cellStyle name="เครื่องหมายจุลภาค 2 2 172" xfId="425"/>
    <cellStyle name="เครื่องหมายจุลภาค 2 2 173" xfId="426"/>
    <cellStyle name="เครื่องหมายจุลภาค 2 2 174" xfId="427"/>
    <cellStyle name="เครื่องหมายจุลภาค 2 2 175" xfId="428"/>
    <cellStyle name="เครื่องหมายจุลภาค 2 2 176" xfId="429"/>
    <cellStyle name="เครื่องหมายจุลภาค 2 2 177" xfId="430"/>
    <cellStyle name="เครื่องหมายจุลภาค 2 2 178" xfId="431"/>
    <cellStyle name="เครื่องหมายจุลภาค 2 2 179" xfId="432"/>
    <cellStyle name="เครื่องหมายจุลภาค 2 2 18" xfId="433"/>
    <cellStyle name="เครื่องหมายจุลภาค 2 2 180" xfId="434"/>
    <cellStyle name="เครื่องหมายจุลภาค 2 2 181" xfId="435"/>
    <cellStyle name="เครื่องหมายจุลภาค 2 2 182" xfId="436"/>
    <cellStyle name="เครื่องหมายจุลภาค 2 2 183" xfId="437"/>
    <cellStyle name="เครื่องหมายจุลภาค 2 2 184" xfId="438"/>
    <cellStyle name="เครื่องหมายจุลภาค 2 2 185" xfId="439"/>
    <cellStyle name="เครื่องหมายจุลภาค 2 2 186" xfId="440"/>
    <cellStyle name="เครื่องหมายจุลภาค 2 2 187" xfId="441"/>
    <cellStyle name="เครื่องหมายจุลภาค 2 2 188" xfId="442"/>
    <cellStyle name="เครื่องหมายจุลภาค 2 2 189" xfId="443"/>
    <cellStyle name="เครื่องหมายจุลภาค 2 2 19" xfId="444"/>
    <cellStyle name="เครื่องหมายจุลภาค 2 2 190" xfId="445"/>
    <cellStyle name="เครื่องหมายจุลภาค 2 2 191" xfId="446"/>
    <cellStyle name="เครื่องหมายจุลภาค 2 2 192" xfId="447"/>
    <cellStyle name="เครื่องหมายจุลภาค 2 2 193" xfId="448"/>
    <cellStyle name="เครื่องหมายจุลภาค 2 2 194" xfId="449"/>
    <cellStyle name="เครื่องหมายจุลภาค 2 2 195" xfId="450"/>
    <cellStyle name="เครื่องหมายจุลภาค 2 2 196" xfId="451"/>
    <cellStyle name="เครื่องหมายจุลภาค 2 2 197" xfId="452"/>
    <cellStyle name="เครื่องหมายจุลภาค 2 2 198" xfId="453"/>
    <cellStyle name="เครื่องหมายจุลภาค 2 2 199" xfId="454"/>
    <cellStyle name="เครื่องหมายจุลภาค 2 2 2" xfId="455"/>
    <cellStyle name="เครื่องหมายจุลภาค 2 2 2 10" xfId="456"/>
    <cellStyle name="เครื่องหมายจุลภาค 2 2 2 100" xfId="457"/>
    <cellStyle name="เครื่องหมายจุลภาค 2 2 2 101" xfId="458"/>
    <cellStyle name="เครื่องหมายจุลภาค 2 2 2 102" xfId="459"/>
    <cellStyle name="เครื่องหมายจุลภาค 2 2 2 103" xfId="460"/>
    <cellStyle name="เครื่องหมายจุลภาค 2 2 2 104" xfId="461"/>
    <cellStyle name="เครื่องหมายจุลภาค 2 2 2 105" xfId="462"/>
    <cellStyle name="เครื่องหมายจุลภาค 2 2 2 106" xfId="463"/>
    <cellStyle name="เครื่องหมายจุลภาค 2 2 2 107" xfId="464"/>
    <cellStyle name="เครื่องหมายจุลภาค 2 2 2 108" xfId="465"/>
    <cellStyle name="เครื่องหมายจุลภาค 2 2 2 109" xfId="466"/>
    <cellStyle name="เครื่องหมายจุลภาค 2 2 2 11" xfId="467"/>
    <cellStyle name="เครื่องหมายจุลภาค 2 2 2 110" xfId="468"/>
    <cellStyle name="เครื่องหมายจุลภาค 2 2 2 111" xfId="469"/>
    <cellStyle name="เครื่องหมายจุลภาค 2 2 2 112" xfId="470"/>
    <cellStyle name="เครื่องหมายจุลภาค 2 2 2 113" xfId="471"/>
    <cellStyle name="เครื่องหมายจุลภาค 2 2 2 114" xfId="472"/>
    <cellStyle name="เครื่องหมายจุลภาค 2 2 2 115" xfId="473"/>
    <cellStyle name="เครื่องหมายจุลภาค 2 2 2 116" xfId="474"/>
    <cellStyle name="เครื่องหมายจุลภาค 2 2 2 117" xfId="475"/>
    <cellStyle name="เครื่องหมายจุลภาค 2 2 2 118" xfId="476"/>
    <cellStyle name="เครื่องหมายจุลภาค 2 2 2 119" xfId="477"/>
    <cellStyle name="เครื่องหมายจุลภาค 2 2 2 12" xfId="478"/>
    <cellStyle name="เครื่องหมายจุลภาค 2 2 2 120" xfId="479"/>
    <cellStyle name="เครื่องหมายจุลภาค 2 2 2 121" xfId="480"/>
    <cellStyle name="เครื่องหมายจุลภาค 2 2 2 122" xfId="481"/>
    <cellStyle name="เครื่องหมายจุลภาค 2 2 2 123" xfId="482"/>
    <cellStyle name="เครื่องหมายจุลภาค 2 2 2 124" xfId="483"/>
    <cellStyle name="เครื่องหมายจุลภาค 2 2 2 125" xfId="484"/>
    <cellStyle name="เครื่องหมายจุลภาค 2 2 2 126" xfId="485"/>
    <cellStyle name="เครื่องหมายจุลภาค 2 2 2 127" xfId="486"/>
    <cellStyle name="เครื่องหมายจุลภาค 2 2 2 128" xfId="487"/>
    <cellStyle name="เครื่องหมายจุลภาค 2 2 2 129" xfId="488"/>
    <cellStyle name="เครื่องหมายจุลภาค 2 2 2 13" xfId="489"/>
    <cellStyle name="เครื่องหมายจุลภาค 2 2 2 130" xfId="490"/>
    <cellStyle name="เครื่องหมายจุลภาค 2 2 2 131" xfId="491"/>
    <cellStyle name="เครื่องหมายจุลภาค 2 2 2 132" xfId="492"/>
    <cellStyle name="เครื่องหมายจุลภาค 2 2 2 133" xfId="493"/>
    <cellStyle name="เครื่องหมายจุลภาค 2 2 2 134" xfId="494"/>
    <cellStyle name="เครื่องหมายจุลภาค 2 2 2 135" xfId="495"/>
    <cellStyle name="เครื่องหมายจุลภาค 2 2 2 136" xfId="496"/>
    <cellStyle name="เครื่องหมายจุลภาค 2 2 2 137" xfId="497"/>
    <cellStyle name="เครื่องหมายจุลภาค 2 2 2 138" xfId="498"/>
    <cellStyle name="เครื่องหมายจุลภาค 2 2 2 139" xfId="499"/>
    <cellStyle name="เครื่องหมายจุลภาค 2 2 2 14" xfId="500"/>
    <cellStyle name="เครื่องหมายจุลภาค 2 2 2 140" xfId="501"/>
    <cellStyle name="เครื่องหมายจุลภาค 2 2 2 141" xfId="502"/>
    <cellStyle name="เครื่องหมายจุลภาค 2 2 2 142" xfId="503"/>
    <cellStyle name="เครื่องหมายจุลภาค 2 2 2 143" xfId="504"/>
    <cellStyle name="เครื่องหมายจุลภาค 2 2 2 144" xfId="505"/>
    <cellStyle name="เครื่องหมายจุลภาค 2 2 2 145" xfId="506"/>
    <cellStyle name="เครื่องหมายจุลภาค 2 2 2 146" xfId="507"/>
    <cellStyle name="เครื่องหมายจุลภาค 2 2 2 147" xfId="508"/>
    <cellStyle name="เครื่องหมายจุลภาค 2 2 2 148" xfId="509"/>
    <cellStyle name="เครื่องหมายจุลภาค 2 2 2 149" xfId="510"/>
    <cellStyle name="เครื่องหมายจุลภาค 2 2 2 15" xfId="511"/>
    <cellStyle name="เครื่องหมายจุลภาค 2 2 2 150" xfId="512"/>
    <cellStyle name="เครื่องหมายจุลภาค 2 2 2 151" xfId="513"/>
    <cellStyle name="เครื่องหมายจุลภาค 2 2 2 152" xfId="514"/>
    <cellStyle name="เครื่องหมายจุลภาค 2 2 2 153" xfId="515"/>
    <cellStyle name="เครื่องหมายจุลภาค 2 2 2 154" xfId="516"/>
    <cellStyle name="เครื่องหมายจุลภาค 2 2 2 155" xfId="517"/>
    <cellStyle name="เครื่องหมายจุลภาค 2 2 2 156" xfId="518"/>
    <cellStyle name="เครื่องหมายจุลภาค 2 2 2 157" xfId="519"/>
    <cellStyle name="เครื่องหมายจุลภาค 2 2 2 158" xfId="520"/>
    <cellStyle name="เครื่องหมายจุลภาค 2 2 2 159" xfId="521"/>
    <cellStyle name="เครื่องหมายจุลภาค 2 2 2 16" xfId="522"/>
    <cellStyle name="เครื่องหมายจุลภาค 2 2 2 160" xfId="523"/>
    <cellStyle name="เครื่องหมายจุลภาค 2 2 2 161" xfId="524"/>
    <cellStyle name="เครื่องหมายจุลภาค 2 2 2 162" xfId="525"/>
    <cellStyle name="เครื่องหมายจุลภาค 2 2 2 163" xfId="526"/>
    <cellStyle name="เครื่องหมายจุลภาค 2 2 2 164" xfId="527"/>
    <cellStyle name="เครื่องหมายจุลภาค 2 2 2 165" xfId="528"/>
    <cellStyle name="เครื่องหมายจุลภาค 2 2 2 166" xfId="529"/>
    <cellStyle name="เครื่องหมายจุลภาค 2 2 2 167" xfId="530"/>
    <cellStyle name="เครื่องหมายจุลภาค 2 2 2 168" xfId="531"/>
    <cellStyle name="เครื่องหมายจุลภาค 2 2 2 169" xfId="532"/>
    <cellStyle name="เครื่องหมายจุลภาค 2 2 2 17" xfId="533"/>
    <cellStyle name="เครื่องหมายจุลภาค 2 2 2 170" xfId="534"/>
    <cellStyle name="เครื่องหมายจุลภาค 2 2 2 171" xfId="535"/>
    <cellStyle name="เครื่องหมายจุลภาค 2 2 2 172" xfId="536"/>
    <cellStyle name="เครื่องหมายจุลภาค 2 2 2 173" xfId="537"/>
    <cellStyle name="เครื่องหมายจุลภาค 2 2 2 174" xfId="538"/>
    <cellStyle name="เครื่องหมายจุลภาค 2 2 2 175" xfId="539"/>
    <cellStyle name="เครื่องหมายจุลภาค 2 2 2 176" xfId="540"/>
    <cellStyle name="เครื่องหมายจุลภาค 2 2 2 177" xfId="541"/>
    <cellStyle name="เครื่องหมายจุลภาค 2 2 2 178" xfId="542"/>
    <cellStyle name="เครื่องหมายจุลภาค 2 2 2 179" xfId="543"/>
    <cellStyle name="เครื่องหมายจุลภาค 2 2 2 18" xfId="544"/>
    <cellStyle name="เครื่องหมายจุลภาค 2 2 2 180" xfId="545"/>
    <cellStyle name="เครื่องหมายจุลภาค 2 2 2 181" xfId="546"/>
    <cellStyle name="เครื่องหมายจุลภาค 2 2 2 182" xfId="547"/>
    <cellStyle name="เครื่องหมายจุลภาค 2 2 2 183" xfId="548"/>
    <cellStyle name="เครื่องหมายจุลภาค 2 2 2 184" xfId="549"/>
    <cellStyle name="เครื่องหมายจุลภาค 2 2 2 185" xfId="550"/>
    <cellStyle name="เครื่องหมายจุลภาค 2 2 2 186" xfId="551"/>
    <cellStyle name="เครื่องหมายจุลภาค 2 2 2 187" xfId="552"/>
    <cellStyle name="เครื่องหมายจุลภาค 2 2 2 188" xfId="553"/>
    <cellStyle name="เครื่องหมายจุลภาค 2 2 2 189" xfId="554"/>
    <cellStyle name="เครื่องหมายจุลภาค 2 2 2 19" xfId="555"/>
    <cellStyle name="เครื่องหมายจุลภาค 2 2 2 190" xfId="556"/>
    <cellStyle name="เครื่องหมายจุลภาค 2 2 2 191" xfId="557"/>
    <cellStyle name="เครื่องหมายจุลภาค 2 2 2 192" xfId="558"/>
    <cellStyle name="เครื่องหมายจุลภาค 2 2 2 193" xfId="559"/>
    <cellStyle name="เครื่องหมายจุลภาค 2 2 2 194" xfId="560"/>
    <cellStyle name="เครื่องหมายจุลภาค 2 2 2 195" xfId="561"/>
    <cellStyle name="เครื่องหมายจุลภาค 2 2 2 196" xfId="562"/>
    <cellStyle name="เครื่องหมายจุลภาค 2 2 2 197" xfId="563"/>
    <cellStyle name="เครื่องหมายจุลภาค 2 2 2 198" xfId="564"/>
    <cellStyle name="เครื่องหมายจุลภาค 2 2 2 199" xfId="565"/>
    <cellStyle name="เครื่องหมายจุลภาค 2 2 2 2" xfId="566"/>
    <cellStyle name="เครื่องหมายจุลภาค 2 2 2 20" xfId="567"/>
    <cellStyle name="เครื่องหมายจุลภาค 2 2 2 200" xfId="568"/>
    <cellStyle name="เครื่องหมายจุลภาค 2 2 2 201" xfId="569"/>
    <cellStyle name="เครื่องหมายจุลภาค 2 2 2 202" xfId="570"/>
    <cellStyle name="เครื่องหมายจุลภาค 2 2 2 203" xfId="571"/>
    <cellStyle name="เครื่องหมายจุลภาค 2 2 2 204" xfId="572"/>
    <cellStyle name="เครื่องหมายจุลภาค 2 2 2 205" xfId="573"/>
    <cellStyle name="เครื่องหมายจุลภาค 2 2 2 206" xfId="574"/>
    <cellStyle name="เครื่องหมายจุลภาค 2 2 2 207" xfId="575"/>
    <cellStyle name="เครื่องหมายจุลภาค 2 2 2 208" xfId="576"/>
    <cellStyle name="เครื่องหมายจุลภาค 2 2 2 209" xfId="577"/>
    <cellStyle name="เครื่องหมายจุลภาค 2 2 2 21" xfId="578"/>
    <cellStyle name="เครื่องหมายจุลภาค 2 2 2 210" xfId="579"/>
    <cellStyle name="เครื่องหมายจุลภาค 2 2 2 211" xfId="580"/>
    <cellStyle name="เครื่องหมายจุลภาค 2 2 2 212" xfId="581"/>
    <cellStyle name="เครื่องหมายจุลภาค 2 2 2 213" xfId="582"/>
    <cellStyle name="เครื่องหมายจุลภาค 2 2 2 214" xfId="583"/>
    <cellStyle name="เครื่องหมายจุลภาค 2 2 2 215" xfId="584"/>
    <cellStyle name="เครื่องหมายจุลภาค 2 2 2 216" xfId="585"/>
    <cellStyle name="เครื่องหมายจุลภาค 2 2 2 217" xfId="586"/>
    <cellStyle name="เครื่องหมายจุลภาค 2 2 2 218" xfId="587"/>
    <cellStyle name="เครื่องหมายจุลภาค 2 2 2 219" xfId="588"/>
    <cellStyle name="เครื่องหมายจุลภาค 2 2 2 22" xfId="589"/>
    <cellStyle name="เครื่องหมายจุลภาค 2 2 2 220" xfId="590"/>
    <cellStyle name="เครื่องหมายจุลภาค 2 2 2 221" xfId="591"/>
    <cellStyle name="เครื่องหมายจุลภาค 2 2 2 222" xfId="592"/>
    <cellStyle name="เครื่องหมายจุลภาค 2 2 2 223" xfId="593"/>
    <cellStyle name="เครื่องหมายจุลภาค 2 2 2 224" xfId="594"/>
    <cellStyle name="เครื่องหมายจุลภาค 2 2 2 225" xfId="595"/>
    <cellStyle name="เครื่องหมายจุลภาค 2 2 2 226" xfId="596"/>
    <cellStyle name="เครื่องหมายจุลภาค 2 2 2 227" xfId="597"/>
    <cellStyle name="เครื่องหมายจุลภาค 2 2 2 228" xfId="598"/>
    <cellStyle name="เครื่องหมายจุลภาค 2 2 2 229" xfId="599"/>
    <cellStyle name="เครื่องหมายจุลภาค 2 2 2 23" xfId="600"/>
    <cellStyle name="เครื่องหมายจุลภาค 2 2 2 230" xfId="601"/>
    <cellStyle name="เครื่องหมายจุลภาค 2 2 2 231" xfId="602"/>
    <cellStyle name="เครื่องหมายจุลภาค 2 2 2 232" xfId="603"/>
    <cellStyle name="เครื่องหมายจุลภาค 2 2 2 233" xfId="604"/>
    <cellStyle name="เครื่องหมายจุลภาค 2 2 2 234" xfId="605"/>
    <cellStyle name="เครื่องหมายจุลภาค 2 2 2 235" xfId="606"/>
    <cellStyle name="เครื่องหมายจุลภาค 2 2 2 236" xfId="607"/>
    <cellStyle name="เครื่องหมายจุลภาค 2 2 2 237" xfId="608"/>
    <cellStyle name="เครื่องหมายจุลภาค 2 2 2 238" xfId="609"/>
    <cellStyle name="เครื่องหมายจุลภาค 2 2 2 239" xfId="610"/>
    <cellStyle name="เครื่องหมายจุลภาค 2 2 2 24" xfId="611"/>
    <cellStyle name="เครื่องหมายจุลภาค 2 2 2 240" xfId="612"/>
    <cellStyle name="เครื่องหมายจุลภาค 2 2 2 241" xfId="613"/>
    <cellStyle name="เครื่องหมายจุลภาค 2 2 2 242" xfId="614"/>
    <cellStyle name="เครื่องหมายจุลภาค 2 2 2 243" xfId="615"/>
    <cellStyle name="เครื่องหมายจุลภาค 2 2 2 244" xfId="616"/>
    <cellStyle name="เครื่องหมายจุลภาค 2 2 2 245" xfId="617"/>
    <cellStyle name="เครื่องหมายจุลภาค 2 2 2 246" xfId="618"/>
    <cellStyle name="เครื่องหมายจุลภาค 2 2 2 247" xfId="619"/>
    <cellStyle name="เครื่องหมายจุลภาค 2 2 2 248" xfId="620"/>
    <cellStyle name="เครื่องหมายจุลภาค 2 2 2 249" xfId="621"/>
    <cellStyle name="เครื่องหมายจุลภาค 2 2 2 25" xfId="622"/>
    <cellStyle name="เครื่องหมายจุลภาค 2 2 2 250" xfId="623"/>
    <cellStyle name="เครื่องหมายจุลภาค 2 2 2 251" xfId="624"/>
    <cellStyle name="เครื่องหมายจุลภาค 2 2 2 26" xfId="625"/>
    <cellStyle name="เครื่องหมายจุลภาค 2 2 2 27" xfId="626"/>
    <cellStyle name="เครื่องหมายจุลภาค 2 2 2 28" xfId="627"/>
    <cellStyle name="เครื่องหมายจุลภาค 2 2 2 29" xfId="628"/>
    <cellStyle name="เครื่องหมายจุลภาค 2 2 2 3" xfId="629"/>
    <cellStyle name="เครื่องหมายจุลภาค 2 2 2 30" xfId="630"/>
    <cellStyle name="เครื่องหมายจุลภาค 2 2 2 31" xfId="631"/>
    <cellStyle name="เครื่องหมายจุลภาค 2 2 2 32" xfId="632"/>
    <cellStyle name="เครื่องหมายจุลภาค 2 2 2 33" xfId="633"/>
    <cellStyle name="เครื่องหมายจุลภาค 2 2 2 34" xfId="634"/>
    <cellStyle name="เครื่องหมายจุลภาค 2 2 2 35" xfId="635"/>
    <cellStyle name="เครื่องหมายจุลภาค 2 2 2 36" xfId="636"/>
    <cellStyle name="เครื่องหมายจุลภาค 2 2 2 37" xfId="637"/>
    <cellStyle name="เครื่องหมายจุลภาค 2 2 2 38" xfId="638"/>
    <cellStyle name="เครื่องหมายจุลภาค 2 2 2 39" xfId="639"/>
    <cellStyle name="เครื่องหมายจุลภาค 2 2 2 4" xfId="640"/>
    <cellStyle name="เครื่องหมายจุลภาค 2 2 2 40" xfId="641"/>
    <cellStyle name="เครื่องหมายจุลภาค 2 2 2 41" xfId="642"/>
    <cellStyle name="เครื่องหมายจุลภาค 2 2 2 42" xfId="643"/>
    <cellStyle name="เครื่องหมายจุลภาค 2 2 2 43" xfId="644"/>
    <cellStyle name="เครื่องหมายจุลภาค 2 2 2 44" xfId="645"/>
    <cellStyle name="เครื่องหมายจุลภาค 2 2 2 45" xfId="646"/>
    <cellStyle name="เครื่องหมายจุลภาค 2 2 2 46" xfId="647"/>
    <cellStyle name="เครื่องหมายจุลภาค 2 2 2 47" xfId="648"/>
    <cellStyle name="เครื่องหมายจุลภาค 2 2 2 48" xfId="649"/>
    <cellStyle name="เครื่องหมายจุลภาค 2 2 2 49" xfId="650"/>
    <cellStyle name="เครื่องหมายจุลภาค 2 2 2 5" xfId="651"/>
    <cellStyle name="เครื่องหมายจุลภาค 2 2 2 50" xfId="652"/>
    <cellStyle name="เครื่องหมายจุลภาค 2 2 2 51" xfId="653"/>
    <cellStyle name="เครื่องหมายจุลภาค 2 2 2 52" xfId="654"/>
    <cellStyle name="เครื่องหมายจุลภาค 2 2 2 53" xfId="655"/>
    <cellStyle name="เครื่องหมายจุลภาค 2 2 2 54" xfId="656"/>
    <cellStyle name="เครื่องหมายจุลภาค 2 2 2 55" xfId="657"/>
    <cellStyle name="เครื่องหมายจุลภาค 2 2 2 56" xfId="658"/>
    <cellStyle name="เครื่องหมายจุลภาค 2 2 2 57" xfId="659"/>
    <cellStyle name="เครื่องหมายจุลภาค 2 2 2 58" xfId="660"/>
    <cellStyle name="เครื่องหมายจุลภาค 2 2 2 59" xfId="661"/>
    <cellStyle name="เครื่องหมายจุลภาค 2 2 2 6" xfId="662"/>
    <cellStyle name="เครื่องหมายจุลภาค 2 2 2 60" xfId="663"/>
    <cellStyle name="เครื่องหมายจุลภาค 2 2 2 61" xfId="664"/>
    <cellStyle name="เครื่องหมายจุลภาค 2 2 2 62" xfId="665"/>
    <cellStyle name="เครื่องหมายจุลภาค 2 2 2 63" xfId="666"/>
    <cellStyle name="เครื่องหมายจุลภาค 2 2 2 64" xfId="667"/>
    <cellStyle name="เครื่องหมายจุลภาค 2 2 2 65" xfId="668"/>
    <cellStyle name="เครื่องหมายจุลภาค 2 2 2 66" xfId="669"/>
    <cellStyle name="เครื่องหมายจุลภาค 2 2 2 67" xfId="670"/>
    <cellStyle name="เครื่องหมายจุลภาค 2 2 2 68" xfId="671"/>
    <cellStyle name="เครื่องหมายจุลภาค 2 2 2 69" xfId="672"/>
    <cellStyle name="เครื่องหมายจุลภาค 2 2 2 7" xfId="673"/>
    <cellStyle name="เครื่องหมายจุลภาค 2 2 2 70" xfId="674"/>
    <cellStyle name="เครื่องหมายจุลภาค 2 2 2 71" xfId="675"/>
    <cellStyle name="เครื่องหมายจุลภาค 2 2 2 72" xfId="676"/>
    <cellStyle name="เครื่องหมายจุลภาค 2 2 2 73" xfId="677"/>
    <cellStyle name="เครื่องหมายจุลภาค 2 2 2 74" xfId="678"/>
    <cellStyle name="เครื่องหมายจุลภาค 2 2 2 75" xfId="679"/>
    <cellStyle name="เครื่องหมายจุลภาค 2 2 2 76" xfId="680"/>
    <cellStyle name="เครื่องหมายจุลภาค 2 2 2 77" xfId="681"/>
    <cellStyle name="เครื่องหมายจุลภาค 2 2 2 78" xfId="682"/>
    <cellStyle name="เครื่องหมายจุลภาค 2 2 2 79" xfId="683"/>
    <cellStyle name="เครื่องหมายจุลภาค 2 2 2 8" xfId="684"/>
    <cellStyle name="เครื่องหมายจุลภาค 2 2 2 80" xfId="685"/>
    <cellStyle name="เครื่องหมายจุลภาค 2 2 2 81" xfId="686"/>
    <cellStyle name="เครื่องหมายจุลภาค 2 2 2 82" xfId="687"/>
    <cellStyle name="เครื่องหมายจุลภาค 2 2 2 83" xfId="688"/>
    <cellStyle name="เครื่องหมายจุลภาค 2 2 2 84" xfId="689"/>
    <cellStyle name="เครื่องหมายจุลภาค 2 2 2 85" xfId="690"/>
    <cellStyle name="เครื่องหมายจุลภาค 2 2 2 86" xfId="691"/>
    <cellStyle name="เครื่องหมายจุลภาค 2 2 2 87" xfId="692"/>
    <cellStyle name="เครื่องหมายจุลภาค 2 2 2 88" xfId="693"/>
    <cellStyle name="เครื่องหมายจุลภาค 2 2 2 89" xfId="694"/>
    <cellStyle name="เครื่องหมายจุลภาค 2 2 2 9" xfId="695"/>
    <cellStyle name="เครื่องหมายจุลภาค 2 2 2 90" xfId="696"/>
    <cellStyle name="เครื่องหมายจุลภาค 2 2 2 91" xfId="697"/>
    <cellStyle name="เครื่องหมายจุลภาค 2 2 2 92" xfId="698"/>
    <cellStyle name="เครื่องหมายจุลภาค 2 2 2 93" xfId="699"/>
    <cellStyle name="เครื่องหมายจุลภาค 2 2 2 94" xfId="700"/>
    <cellStyle name="เครื่องหมายจุลภาค 2 2 2 95" xfId="701"/>
    <cellStyle name="เครื่องหมายจุลภาค 2 2 2 96" xfId="702"/>
    <cellStyle name="เครื่องหมายจุลภาค 2 2 2 97" xfId="703"/>
    <cellStyle name="เครื่องหมายจุลภาค 2 2 2 98" xfId="704"/>
    <cellStyle name="เครื่องหมายจุลภาค 2 2 2 99" xfId="705"/>
    <cellStyle name="เครื่องหมายจุลภาค 2 2 20" xfId="706"/>
    <cellStyle name="เครื่องหมายจุลภาค 2 2 200" xfId="707"/>
    <cellStyle name="เครื่องหมายจุลภาค 2 2 201" xfId="708"/>
    <cellStyle name="เครื่องหมายจุลภาค 2 2 202" xfId="709"/>
    <cellStyle name="เครื่องหมายจุลภาค 2 2 203" xfId="710"/>
    <cellStyle name="เครื่องหมายจุลภาค 2 2 204" xfId="711"/>
    <cellStyle name="เครื่องหมายจุลภาค 2 2 205" xfId="712"/>
    <cellStyle name="เครื่องหมายจุลภาค 2 2 206" xfId="713"/>
    <cellStyle name="เครื่องหมายจุลภาค 2 2 207" xfId="714"/>
    <cellStyle name="เครื่องหมายจุลภาค 2 2 208" xfId="715"/>
    <cellStyle name="เครื่องหมายจุลภาค 2 2 209" xfId="716"/>
    <cellStyle name="เครื่องหมายจุลภาค 2 2 21" xfId="717"/>
    <cellStyle name="เครื่องหมายจุลภาค 2 2 210" xfId="718"/>
    <cellStyle name="เครื่องหมายจุลภาค 2 2 211" xfId="719"/>
    <cellStyle name="เครื่องหมายจุลภาค 2 2 212" xfId="720"/>
    <cellStyle name="เครื่องหมายจุลภาค 2 2 213" xfId="721"/>
    <cellStyle name="เครื่องหมายจุลภาค 2 2 214" xfId="722"/>
    <cellStyle name="เครื่องหมายจุลภาค 2 2 215" xfId="723"/>
    <cellStyle name="เครื่องหมายจุลภาค 2 2 216" xfId="724"/>
    <cellStyle name="เครื่องหมายจุลภาค 2 2 217" xfId="725"/>
    <cellStyle name="เครื่องหมายจุลภาค 2 2 218" xfId="726"/>
    <cellStyle name="เครื่องหมายจุลภาค 2 2 219" xfId="727"/>
    <cellStyle name="เครื่องหมายจุลภาค 2 2 22" xfId="728"/>
    <cellStyle name="เครื่องหมายจุลภาค 2 2 220" xfId="729"/>
    <cellStyle name="เครื่องหมายจุลภาค 2 2 221" xfId="730"/>
    <cellStyle name="เครื่องหมายจุลภาค 2 2 222" xfId="731"/>
    <cellStyle name="เครื่องหมายจุลภาค 2 2 223" xfId="732"/>
    <cellStyle name="เครื่องหมายจุลภาค 2 2 224" xfId="733"/>
    <cellStyle name="เครื่องหมายจุลภาค 2 2 225" xfId="734"/>
    <cellStyle name="เครื่องหมายจุลภาค 2 2 226" xfId="735"/>
    <cellStyle name="เครื่องหมายจุลภาค 2 2 227" xfId="736"/>
    <cellStyle name="เครื่องหมายจุลภาค 2 2 228" xfId="737"/>
    <cellStyle name="เครื่องหมายจุลภาค 2 2 229" xfId="738"/>
    <cellStyle name="เครื่องหมายจุลภาค 2 2 23" xfId="739"/>
    <cellStyle name="เครื่องหมายจุลภาค 2 2 230" xfId="740"/>
    <cellStyle name="เครื่องหมายจุลภาค 2 2 231" xfId="741"/>
    <cellStyle name="เครื่องหมายจุลภาค 2 2 232" xfId="742"/>
    <cellStyle name="เครื่องหมายจุลภาค 2 2 233" xfId="743"/>
    <cellStyle name="เครื่องหมายจุลภาค 2 2 234" xfId="744"/>
    <cellStyle name="เครื่องหมายจุลภาค 2 2 235" xfId="745"/>
    <cellStyle name="เครื่องหมายจุลภาค 2 2 236" xfId="746"/>
    <cellStyle name="เครื่องหมายจุลภาค 2 2 237" xfId="747"/>
    <cellStyle name="เครื่องหมายจุลภาค 2 2 238" xfId="748"/>
    <cellStyle name="เครื่องหมายจุลภาค 2 2 239" xfId="749"/>
    <cellStyle name="เครื่องหมายจุลภาค 2 2 24" xfId="750"/>
    <cellStyle name="เครื่องหมายจุลภาค 2 2 240" xfId="751"/>
    <cellStyle name="เครื่องหมายจุลภาค 2 2 241" xfId="752"/>
    <cellStyle name="เครื่องหมายจุลภาค 2 2 242" xfId="753"/>
    <cellStyle name="เครื่องหมายจุลภาค 2 2 243" xfId="754"/>
    <cellStyle name="เครื่องหมายจุลภาค 2 2 244" xfId="755"/>
    <cellStyle name="เครื่องหมายจุลภาค 2 2 245" xfId="756"/>
    <cellStyle name="เครื่องหมายจุลภาค 2 2 246" xfId="757"/>
    <cellStyle name="เครื่องหมายจุลภาค 2 2 247" xfId="758"/>
    <cellStyle name="เครื่องหมายจุลภาค 2 2 248" xfId="759"/>
    <cellStyle name="เครื่องหมายจุลภาค 2 2 249" xfId="760"/>
    <cellStyle name="เครื่องหมายจุลภาค 2 2 25" xfId="761"/>
    <cellStyle name="เครื่องหมายจุลภาค 2 2 250" xfId="762"/>
    <cellStyle name="เครื่องหมายจุลภาค 2 2 251" xfId="763"/>
    <cellStyle name="เครื่องหมายจุลภาค 2 2 26" xfId="764"/>
    <cellStyle name="เครื่องหมายจุลภาค 2 2 27" xfId="765"/>
    <cellStyle name="เครื่องหมายจุลภาค 2 2 28" xfId="766"/>
    <cellStyle name="เครื่องหมายจุลภาค 2 2 29" xfId="767"/>
    <cellStyle name="เครื่องหมายจุลภาค 2 2 3" xfId="768"/>
    <cellStyle name="เครื่องหมายจุลภาค 2 2 3 2" xfId="769"/>
    <cellStyle name="เครื่องหมายจุลภาค 2 2 3 3" xfId="770"/>
    <cellStyle name="เครื่องหมายจุลภาค 2 2 3 4" xfId="771"/>
    <cellStyle name="เครื่องหมายจุลภาค 2 2 3 5" xfId="772"/>
    <cellStyle name="เครื่องหมายจุลภาค 2 2 3 6" xfId="773"/>
    <cellStyle name="เครื่องหมายจุลภาค 2 2 3 7" xfId="774"/>
    <cellStyle name="เครื่องหมายจุลภาค 2 2 3 8" xfId="775"/>
    <cellStyle name="เครื่องหมายจุลภาค 2 2 30" xfId="776"/>
    <cellStyle name="เครื่องหมายจุลภาค 2 2 31" xfId="777"/>
    <cellStyle name="เครื่องหมายจุลภาค 2 2 32" xfId="778"/>
    <cellStyle name="เครื่องหมายจุลภาค 2 2 33" xfId="779"/>
    <cellStyle name="เครื่องหมายจุลภาค 2 2 34" xfId="780"/>
    <cellStyle name="เครื่องหมายจุลภาค 2 2 35" xfId="781"/>
    <cellStyle name="เครื่องหมายจุลภาค 2 2 36" xfId="782"/>
    <cellStyle name="เครื่องหมายจุลภาค 2 2 37" xfId="783"/>
    <cellStyle name="เครื่องหมายจุลภาค 2 2 38" xfId="784"/>
    <cellStyle name="เครื่องหมายจุลภาค 2 2 39" xfId="785"/>
    <cellStyle name="เครื่องหมายจุลภาค 2 2 4" xfId="786"/>
    <cellStyle name="เครื่องหมายจุลภาค 2 2 4 2" xfId="787"/>
    <cellStyle name="เครื่องหมายจุลภาค 2 2 4 3" xfId="788"/>
    <cellStyle name="เครื่องหมายจุลภาค 2 2 4 4" xfId="789"/>
    <cellStyle name="เครื่องหมายจุลภาค 2 2 4 5" xfId="790"/>
    <cellStyle name="เครื่องหมายจุลภาค 2 2 4 6" xfId="791"/>
    <cellStyle name="เครื่องหมายจุลภาค 2 2 4 7" xfId="792"/>
    <cellStyle name="เครื่องหมายจุลภาค 2 2 4 8" xfId="793"/>
    <cellStyle name="เครื่องหมายจุลภาค 2 2 40" xfId="794"/>
    <cellStyle name="เครื่องหมายจุลภาค 2 2 41" xfId="795"/>
    <cellStyle name="เครื่องหมายจุลภาค 2 2 42" xfId="796"/>
    <cellStyle name="เครื่องหมายจุลภาค 2 2 43" xfId="797"/>
    <cellStyle name="เครื่องหมายจุลภาค 2 2 44" xfId="798"/>
    <cellStyle name="เครื่องหมายจุลภาค 2 2 45" xfId="799"/>
    <cellStyle name="เครื่องหมายจุลภาค 2 2 46" xfId="800"/>
    <cellStyle name="เครื่องหมายจุลภาค 2 2 47" xfId="801"/>
    <cellStyle name="เครื่องหมายจุลภาค 2 2 48" xfId="802"/>
    <cellStyle name="เครื่องหมายจุลภาค 2 2 49" xfId="803"/>
    <cellStyle name="เครื่องหมายจุลภาค 2 2 5" xfId="804"/>
    <cellStyle name="เครื่องหมายจุลภาค 2 2 50" xfId="805"/>
    <cellStyle name="เครื่องหมายจุลภาค 2 2 51" xfId="806"/>
    <cellStyle name="เครื่องหมายจุลภาค 2 2 52" xfId="807"/>
    <cellStyle name="เครื่องหมายจุลภาค 2 2 53" xfId="808"/>
    <cellStyle name="เครื่องหมายจุลภาค 2 2 54" xfId="809"/>
    <cellStyle name="เครื่องหมายจุลภาค 2 2 55" xfId="810"/>
    <cellStyle name="เครื่องหมายจุลภาค 2 2 56" xfId="811"/>
    <cellStyle name="เครื่องหมายจุลภาค 2 2 57" xfId="812"/>
    <cellStyle name="เครื่องหมายจุลภาค 2 2 58" xfId="813"/>
    <cellStyle name="เครื่องหมายจุลภาค 2 2 59" xfId="814"/>
    <cellStyle name="เครื่องหมายจุลภาค 2 2 6" xfId="815"/>
    <cellStyle name="เครื่องหมายจุลภาค 2 2 60" xfId="816"/>
    <cellStyle name="เครื่องหมายจุลภาค 2 2 61" xfId="817"/>
    <cellStyle name="เครื่องหมายจุลภาค 2 2 62" xfId="818"/>
    <cellStyle name="เครื่องหมายจุลภาค 2 2 63" xfId="819"/>
    <cellStyle name="เครื่องหมายจุลภาค 2 2 64" xfId="820"/>
    <cellStyle name="เครื่องหมายจุลภาค 2 2 65" xfId="821"/>
    <cellStyle name="เครื่องหมายจุลภาค 2 2 66" xfId="822"/>
    <cellStyle name="เครื่องหมายจุลภาค 2 2 67" xfId="823"/>
    <cellStyle name="เครื่องหมายจุลภาค 2 2 68" xfId="824"/>
    <cellStyle name="เครื่องหมายจุลภาค 2 2 69" xfId="825"/>
    <cellStyle name="เครื่องหมายจุลภาค 2 2 7" xfId="826"/>
    <cellStyle name="เครื่องหมายจุลภาค 2 2 70" xfId="827"/>
    <cellStyle name="เครื่องหมายจุลภาค 2 2 71" xfId="828"/>
    <cellStyle name="เครื่องหมายจุลภาค 2 2 72" xfId="829"/>
    <cellStyle name="เครื่องหมายจุลภาค 2 2 73" xfId="830"/>
    <cellStyle name="เครื่องหมายจุลภาค 2 2 74" xfId="831"/>
    <cellStyle name="เครื่องหมายจุลภาค 2 2 75" xfId="832"/>
    <cellStyle name="เครื่องหมายจุลภาค 2 2 76" xfId="833"/>
    <cellStyle name="เครื่องหมายจุลภาค 2 2 77" xfId="834"/>
    <cellStyle name="เครื่องหมายจุลภาค 2 2 78" xfId="835"/>
    <cellStyle name="เครื่องหมายจุลภาค 2 2 79" xfId="836"/>
    <cellStyle name="เครื่องหมายจุลภาค 2 2 8" xfId="837"/>
    <cellStyle name="เครื่องหมายจุลภาค 2 2 80" xfId="838"/>
    <cellStyle name="เครื่องหมายจุลภาค 2 2 81" xfId="839"/>
    <cellStyle name="เครื่องหมายจุลภาค 2 2 82" xfId="840"/>
    <cellStyle name="เครื่องหมายจุลภาค 2 2 83" xfId="841"/>
    <cellStyle name="เครื่องหมายจุลภาค 2 2 84" xfId="842"/>
    <cellStyle name="เครื่องหมายจุลภาค 2 2 85" xfId="843"/>
    <cellStyle name="เครื่องหมายจุลภาค 2 2 86" xfId="844"/>
    <cellStyle name="เครื่องหมายจุลภาค 2 2 87" xfId="845"/>
    <cellStyle name="เครื่องหมายจุลภาค 2 2 88" xfId="846"/>
    <cellStyle name="เครื่องหมายจุลภาค 2 2 89" xfId="847"/>
    <cellStyle name="เครื่องหมายจุลภาค 2 2 9" xfId="848"/>
    <cellStyle name="เครื่องหมายจุลภาค 2 2 90" xfId="849"/>
    <cellStyle name="เครื่องหมายจุลภาค 2 2 91" xfId="850"/>
    <cellStyle name="เครื่องหมายจุลภาค 2 2 92" xfId="851"/>
    <cellStyle name="เครื่องหมายจุลภาค 2 2 93" xfId="852"/>
    <cellStyle name="เครื่องหมายจุลภาค 2 2 94" xfId="853"/>
    <cellStyle name="เครื่องหมายจุลภาค 2 2 95" xfId="854"/>
    <cellStyle name="เครื่องหมายจุลภาค 2 2 96" xfId="855"/>
    <cellStyle name="เครื่องหมายจุลภาค 2 2 97" xfId="856"/>
    <cellStyle name="เครื่องหมายจุลภาค 2 2 98" xfId="857"/>
    <cellStyle name="เครื่องหมายจุลภาค 2 2 99" xfId="858"/>
    <cellStyle name="เครื่องหมายจุลภาค 2 20" xfId="859"/>
    <cellStyle name="เครื่องหมายจุลภาค 2 200" xfId="860"/>
    <cellStyle name="เครื่องหมายจุลภาค 2 201" xfId="861"/>
    <cellStyle name="เครื่องหมายจุลภาค 2 202" xfId="862"/>
    <cellStyle name="เครื่องหมายจุลภาค 2 203" xfId="863"/>
    <cellStyle name="เครื่องหมายจุลภาค 2 204" xfId="864"/>
    <cellStyle name="เครื่องหมายจุลภาค 2 205" xfId="865"/>
    <cellStyle name="เครื่องหมายจุลภาค 2 206" xfId="866"/>
    <cellStyle name="เครื่องหมายจุลภาค 2 207" xfId="867"/>
    <cellStyle name="เครื่องหมายจุลภาค 2 208" xfId="868"/>
    <cellStyle name="เครื่องหมายจุลภาค 2 209" xfId="869"/>
    <cellStyle name="เครื่องหมายจุลภาค 2 21" xfId="870"/>
    <cellStyle name="เครื่องหมายจุลภาค 2 210" xfId="871"/>
    <cellStyle name="เครื่องหมายจุลภาค 2 211" xfId="872"/>
    <cellStyle name="เครื่องหมายจุลภาค 2 212" xfId="873"/>
    <cellStyle name="เครื่องหมายจุลภาค 2 213" xfId="874"/>
    <cellStyle name="เครื่องหมายจุลภาค 2 214" xfId="875"/>
    <cellStyle name="เครื่องหมายจุลภาค 2 215" xfId="876"/>
    <cellStyle name="เครื่องหมายจุลภาค 2 216" xfId="877"/>
    <cellStyle name="เครื่องหมายจุลภาค 2 217" xfId="878"/>
    <cellStyle name="เครื่องหมายจุลภาค 2 218" xfId="879"/>
    <cellStyle name="เครื่องหมายจุลภาค 2 219" xfId="880"/>
    <cellStyle name="เครื่องหมายจุลภาค 2 22" xfId="881"/>
    <cellStyle name="เครื่องหมายจุลภาค 2 220" xfId="882"/>
    <cellStyle name="เครื่องหมายจุลภาค 2 221" xfId="883"/>
    <cellStyle name="เครื่องหมายจุลภาค 2 222" xfId="884"/>
    <cellStyle name="เครื่องหมายจุลภาค 2 223" xfId="885"/>
    <cellStyle name="เครื่องหมายจุลภาค 2 224" xfId="886"/>
    <cellStyle name="เครื่องหมายจุลภาค 2 225" xfId="887"/>
    <cellStyle name="เครื่องหมายจุลภาค 2 226" xfId="888"/>
    <cellStyle name="เครื่องหมายจุลภาค 2 227" xfId="889"/>
    <cellStyle name="เครื่องหมายจุลภาค 2 228" xfId="890"/>
    <cellStyle name="เครื่องหมายจุลภาค 2 229" xfId="891"/>
    <cellStyle name="เครื่องหมายจุลภาค 2 23" xfId="892"/>
    <cellStyle name="เครื่องหมายจุลภาค 2 230" xfId="893"/>
    <cellStyle name="เครื่องหมายจุลภาค 2 231" xfId="894"/>
    <cellStyle name="เครื่องหมายจุลภาค 2 232" xfId="895"/>
    <cellStyle name="เครื่องหมายจุลภาค 2 233" xfId="896"/>
    <cellStyle name="เครื่องหมายจุลภาค 2 234" xfId="897"/>
    <cellStyle name="เครื่องหมายจุลภาค 2 235" xfId="898"/>
    <cellStyle name="เครื่องหมายจุลภาค 2 236" xfId="899"/>
    <cellStyle name="เครื่องหมายจุลภาค 2 237" xfId="900"/>
    <cellStyle name="เครื่องหมายจุลภาค 2 238" xfId="901"/>
    <cellStyle name="เครื่องหมายจุลภาค 2 239" xfId="902"/>
    <cellStyle name="เครื่องหมายจุลภาค 2 24" xfId="903"/>
    <cellStyle name="เครื่องหมายจุลภาค 2 240" xfId="904"/>
    <cellStyle name="เครื่องหมายจุลภาค 2 241" xfId="905"/>
    <cellStyle name="เครื่องหมายจุลภาค 2 242" xfId="906"/>
    <cellStyle name="เครื่องหมายจุลภาค 2 243" xfId="907"/>
    <cellStyle name="เครื่องหมายจุลภาค 2 244" xfId="908"/>
    <cellStyle name="เครื่องหมายจุลภาค 2 245" xfId="909"/>
    <cellStyle name="เครื่องหมายจุลภาค 2 246" xfId="910"/>
    <cellStyle name="เครื่องหมายจุลภาค 2 247" xfId="911"/>
    <cellStyle name="เครื่องหมายจุลภาค 2 248" xfId="912"/>
    <cellStyle name="เครื่องหมายจุลภาค 2 25" xfId="913"/>
    <cellStyle name="เครื่องหมายจุลภาค 2 26" xfId="914"/>
    <cellStyle name="เครื่องหมายจุลภาค 2 27" xfId="915"/>
    <cellStyle name="เครื่องหมายจุลภาค 2 28" xfId="916"/>
    <cellStyle name="เครื่องหมายจุลภาค 2 29" xfId="917"/>
    <cellStyle name="เครื่องหมายจุลภาค 2 3" xfId="918"/>
    <cellStyle name="เครื่องหมายจุลภาค 2 3 10" xfId="919"/>
    <cellStyle name="เครื่องหมายจุลภาค 2 3 100" xfId="920"/>
    <cellStyle name="เครื่องหมายจุลภาค 2 3 101" xfId="921"/>
    <cellStyle name="เครื่องหมายจุลภาค 2 3 102" xfId="922"/>
    <cellStyle name="เครื่องหมายจุลภาค 2 3 103" xfId="923"/>
    <cellStyle name="เครื่องหมายจุลภาค 2 3 104" xfId="924"/>
    <cellStyle name="เครื่องหมายจุลภาค 2 3 105" xfId="925"/>
    <cellStyle name="เครื่องหมายจุลภาค 2 3 106" xfId="926"/>
    <cellStyle name="เครื่องหมายจุลภาค 2 3 107" xfId="927"/>
    <cellStyle name="เครื่องหมายจุลภาค 2 3 108" xfId="928"/>
    <cellStyle name="เครื่องหมายจุลภาค 2 3 109" xfId="929"/>
    <cellStyle name="เครื่องหมายจุลภาค 2 3 11" xfId="930"/>
    <cellStyle name="เครื่องหมายจุลภาค 2 3 110" xfId="931"/>
    <cellStyle name="เครื่องหมายจุลภาค 2 3 111" xfId="932"/>
    <cellStyle name="เครื่องหมายจุลภาค 2 3 112" xfId="933"/>
    <cellStyle name="เครื่องหมายจุลภาค 2 3 113" xfId="934"/>
    <cellStyle name="เครื่องหมายจุลภาค 2 3 114" xfId="935"/>
    <cellStyle name="เครื่องหมายจุลภาค 2 3 115" xfId="936"/>
    <cellStyle name="เครื่องหมายจุลภาค 2 3 116" xfId="937"/>
    <cellStyle name="เครื่องหมายจุลภาค 2 3 117" xfId="938"/>
    <cellStyle name="เครื่องหมายจุลภาค 2 3 118" xfId="939"/>
    <cellStyle name="เครื่องหมายจุลภาค 2 3 119" xfId="940"/>
    <cellStyle name="เครื่องหมายจุลภาค 2 3 12" xfId="941"/>
    <cellStyle name="เครื่องหมายจุลภาค 2 3 120" xfId="942"/>
    <cellStyle name="เครื่องหมายจุลภาค 2 3 121" xfId="943"/>
    <cellStyle name="เครื่องหมายจุลภาค 2 3 122" xfId="944"/>
    <cellStyle name="เครื่องหมายจุลภาค 2 3 123" xfId="945"/>
    <cellStyle name="เครื่องหมายจุลภาค 2 3 124" xfId="946"/>
    <cellStyle name="เครื่องหมายจุลภาค 2 3 125" xfId="947"/>
    <cellStyle name="เครื่องหมายจุลภาค 2 3 126" xfId="948"/>
    <cellStyle name="เครื่องหมายจุลภาค 2 3 127" xfId="949"/>
    <cellStyle name="เครื่องหมายจุลภาค 2 3 128" xfId="950"/>
    <cellStyle name="เครื่องหมายจุลภาค 2 3 129" xfId="951"/>
    <cellStyle name="เครื่องหมายจุลภาค 2 3 13" xfId="952"/>
    <cellStyle name="เครื่องหมายจุลภาค 2 3 130" xfId="953"/>
    <cellStyle name="เครื่องหมายจุลภาค 2 3 131" xfId="954"/>
    <cellStyle name="เครื่องหมายจุลภาค 2 3 132" xfId="955"/>
    <cellStyle name="เครื่องหมายจุลภาค 2 3 133" xfId="956"/>
    <cellStyle name="เครื่องหมายจุลภาค 2 3 134" xfId="957"/>
    <cellStyle name="เครื่องหมายจุลภาค 2 3 135" xfId="958"/>
    <cellStyle name="เครื่องหมายจุลภาค 2 3 136" xfId="959"/>
    <cellStyle name="เครื่องหมายจุลภาค 2 3 137" xfId="960"/>
    <cellStyle name="เครื่องหมายจุลภาค 2 3 138" xfId="961"/>
    <cellStyle name="เครื่องหมายจุลภาค 2 3 139" xfId="962"/>
    <cellStyle name="เครื่องหมายจุลภาค 2 3 14" xfId="963"/>
    <cellStyle name="เครื่องหมายจุลภาค 2 3 140" xfId="964"/>
    <cellStyle name="เครื่องหมายจุลภาค 2 3 141" xfId="965"/>
    <cellStyle name="เครื่องหมายจุลภาค 2 3 142" xfId="966"/>
    <cellStyle name="เครื่องหมายจุลภาค 2 3 143" xfId="967"/>
    <cellStyle name="เครื่องหมายจุลภาค 2 3 144" xfId="968"/>
    <cellStyle name="เครื่องหมายจุลภาค 2 3 145" xfId="969"/>
    <cellStyle name="เครื่องหมายจุลภาค 2 3 146" xfId="970"/>
    <cellStyle name="เครื่องหมายจุลภาค 2 3 147" xfId="971"/>
    <cellStyle name="เครื่องหมายจุลภาค 2 3 148" xfId="972"/>
    <cellStyle name="เครื่องหมายจุลภาค 2 3 149" xfId="973"/>
    <cellStyle name="เครื่องหมายจุลภาค 2 3 15" xfId="974"/>
    <cellStyle name="เครื่องหมายจุลภาค 2 3 150" xfId="975"/>
    <cellStyle name="เครื่องหมายจุลภาค 2 3 151" xfId="976"/>
    <cellStyle name="เครื่องหมายจุลภาค 2 3 152" xfId="977"/>
    <cellStyle name="เครื่องหมายจุลภาค 2 3 153" xfId="978"/>
    <cellStyle name="เครื่องหมายจุลภาค 2 3 154" xfId="979"/>
    <cellStyle name="เครื่องหมายจุลภาค 2 3 155" xfId="980"/>
    <cellStyle name="เครื่องหมายจุลภาค 2 3 156" xfId="981"/>
    <cellStyle name="เครื่องหมายจุลภาค 2 3 157" xfId="982"/>
    <cellStyle name="เครื่องหมายจุลภาค 2 3 158" xfId="983"/>
    <cellStyle name="เครื่องหมายจุลภาค 2 3 159" xfId="984"/>
    <cellStyle name="เครื่องหมายจุลภาค 2 3 16" xfId="985"/>
    <cellStyle name="เครื่องหมายจุลภาค 2 3 160" xfId="986"/>
    <cellStyle name="เครื่องหมายจุลภาค 2 3 161" xfId="987"/>
    <cellStyle name="เครื่องหมายจุลภาค 2 3 162" xfId="988"/>
    <cellStyle name="เครื่องหมายจุลภาค 2 3 163" xfId="989"/>
    <cellStyle name="เครื่องหมายจุลภาค 2 3 164" xfId="990"/>
    <cellStyle name="เครื่องหมายจุลภาค 2 3 165" xfId="991"/>
    <cellStyle name="เครื่องหมายจุลภาค 2 3 166" xfId="992"/>
    <cellStyle name="เครื่องหมายจุลภาค 2 3 167" xfId="993"/>
    <cellStyle name="เครื่องหมายจุลภาค 2 3 168" xfId="994"/>
    <cellStyle name="เครื่องหมายจุลภาค 2 3 169" xfId="995"/>
    <cellStyle name="เครื่องหมายจุลภาค 2 3 17" xfId="996"/>
    <cellStyle name="เครื่องหมายจุลภาค 2 3 170" xfId="997"/>
    <cellStyle name="เครื่องหมายจุลภาค 2 3 171" xfId="998"/>
    <cellStyle name="เครื่องหมายจุลภาค 2 3 172" xfId="999"/>
    <cellStyle name="เครื่องหมายจุลภาค 2 3 173" xfId="1000"/>
    <cellStyle name="เครื่องหมายจุลภาค 2 3 174" xfId="1001"/>
    <cellStyle name="เครื่องหมายจุลภาค 2 3 175" xfId="1002"/>
    <cellStyle name="เครื่องหมายจุลภาค 2 3 176" xfId="1003"/>
    <cellStyle name="เครื่องหมายจุลภาค 2 3 177" xfId="1004"/>
    <cellStyle name="เครื่องหมายจุลภาค 2 3 178" xfId="1005"/>
    <cellStyle name="เครื่องหมายจุลภาค 2 3 179" xfId="1006"/>
    <cellStyle name="เครื่องหมายจุลภาค 2 3 18" xfId="1007"/>
    <cellStyle name="เครื่องหมายจุลภาค 2 3 180" xfId="1008"/>
    <cellStyle name="เครื่องหมายจุลภาค 2 3 181" xfId="1009"/>
    <cellStyle name="เครื่องหมายจุลภาค 2 3 182" xfId="1010"/>
    <cellStyle name="เครื่องหมายจุลภาค 2 3 183" xfId="1011"/>
    <cellStyle name="เครื่องหมายจุลภาค 2 3 184" xfId="1012"/>
    <cellStyle name="เครื่องหมายจุลภาค 2 3 185" xfId="1013"/>
    <cellStyle name="เครื่องหมายจุลภาค 2 3 186" xfId="1014"/>
    <cellStyle name="เครื่องหมายจุลภาค 2 3 187" xfId="1015"/>
    <cellStyle name="เครื่องหมายจุลภาค 2 3 188" xfId="1016"/>
    <cellStyle name="เครื่องหมายจุลภาค 2 3 189" xfId="1017"/>
    <cellStyle name="เครื่องหมายจุลภาค 2 3 19" xfId="1018"/>
    <cellStyle name="เครื่องหมายจุลภาค 2 3 190" xfId="1019"/>
    <cellStyle name="เครื่องหมายจุลภาค 2 3 191" xfId="1020"/>
    <cellStyle name="เครื่องหมายจุลภาค 2 3 192" xfId="1021"/>
    <cellStyle name="เครื่องหมายจุลภาค 2 3 193" xfId="1022"/>
    <cellStyle name="เครื่องหมายจุลภาค 2 3 194" xfId="1023"/>
    <cellStyle name="เครื่องหมายจุลภาค 2 3 195" xfId="1024"/>
    <cellStyle name="เครื่องหมายจุลภาค 2 3 196" xfId="1025"/>
    <cellStyle name="เครื่องหมายจุลภาค 2 3 197" xfId="1026"/>
    <cellStyle name="เครื่องหมายจุลภาค 2 3 198" xfId="1027"/>
    <cellStyle name="เครื่องหมายจุลภาค 2 3 199" xfId="1028"/>
    <cellStyle name="เครื่องหมายจุลภาค 2 3 2" xfId="1029"/>
    <cellStyle name="เครื่องหมายจุลภาค 2 3 2 2" xfId="1030"/>
    <cellStyle name="เครื่องหมายจุลภาค 2 3 2 3" xfId="1031"/>
    <cellStyle name="เครื่องหมายจุลภาค 2 3 2 3 2" xfId="1032"/>
    <cellStyle name="เครื่องหมายจุลภาค 2 3 2 4" xfId="1033"/>
    <cellStyle name="เครื่องหมายจุลภาค 2 3 2 5" xfId="1034"/>
    <cellStyle name="เครื่องหมายจุลภาค 2 3 2 6" xfId="1035"/>
    <cellStyle name="เครื่องหมายจุลภาค 2 3 2 7" xfId="1036"/>
    <cellStyle name="เครื่องหมายจุลภาค 2 3 20" xfId="1037"/>
    <cellStyle name="เครื่องหมายจุลภาค 2 3 200" xfId="1038"/>
    <cellStyle name="เครื่องหมายจุลภาค 2 3 201" xfId="1039"/>
    <cellStyle name="เครื่องหมายจุลภาค 2 3 202" xfId="1040"/>
    <cellStyle name="เครื่องหมายจุลภาค 2 3 203" xfId="1041"/>
    <cellStyle name="เครื่องหมายจุลภาค 2 3 204" xfId="1042"/>
    <cellStyle name="เครื่องหมายจุลภาค 2 3 205" xfId="1043"/>
    <cellStyle name="เครื่องหมายจุลภาค 2 3 206" xfId="1044"/>
    <cellStyle name="เครื่องหมายจุลภาค 2 3 207" xfId="1045"/>
    <cellStyle name="เครื่องหมายจุลภาค 2 3 208" xfId="1046"/>
    <cellStyle name="เครื่องหมายจุลภาค 2 3 209" xfId="1047"/>
    <cellStyle name="เครื่องหมายจุลภาค 2 3 21" xfId="1048"/>
    <cellStyle name="เครื่องหมายจุลภาค 2 3 210" xfId="1049"/>
    <cellStyle name="เครื่องหมายจุลภาค 2 3 211" xfId="1050"/>
    <cellStyle name="เครื่องหมายจุลภาค 2 3 212" xfId="1051"/>
    <cellStyle name="เครื่องหมายจุลภาค 2 3 213" xfId="1052"/>
    <cellStyle name="เครื่องหมายจุลภาค 2 3 214" xfId="1053"/>
    <cellStyle name="เครื่องหมายจุลภาค 2 3 215" xfId="1054"/>
    <cellStyle name="เครื่องหมายจุลภาค 2 3 216" xfId="1055"/>
    <cellStyle name="เครื่องหมายจุลภาค 2 3 217" xfId="1056"/>
    <cellStyle name="เครื่องหมายจุลภาค 2 3 218" xfId="1057"/>
    <cellStyle name="เครื่องหมายจุลภาค 2 3 219" xfId="1058"/>
    <cellStyle name="เครื่องหมายจุลภาค 2 3 22" xfId="1059"/>
    <cellStyle name="เครื่องหมายจุลภาค 2 3 220" xfId="1060"/>
    <cellStyle name="เครื่องหมายจุลภาค 2 3 221" xfId="1061"/>
    <cellStyle name="เครื่องหมายจุลภาค 2 3 222" xfId="1062"/>
    <cellStyle name="เครื่องหมายจุลภาค 2 3 223" xfId="1063"/>
    <cellStyle name="เครื่องหมายจุลภาค 2 3 224" xfId="1064"/>
    <cellStyle name="เครื่องหมายจุลภาค 2 3 225" xfId="1065"/>
    <cellStyle name="เครื่องหมายจุลภาค 2 3 226" xfId="1066"/>
    <cellStyle name="เครื่องหมายจุลภาค 2 3 227" xfId="1067"/>
    <cellStyle name="เครื่องหมายจุลภาค 2 3 228" xfId="1068"/>
    <cellStyle name="เครื่องหมายจุลภาค 2 3 229" xfId="1069"/>
    <cellStyle name="เครื่องหมายจุลภาค 2 3 23" xfId="1070"/>
    <cellStyle name="เครื่องหมายจุลภาค 2 3 230" xfId="1071"/>
    <cellStyle name="เครื่องหมายจุลภาค 2 3 231" xfId="1072"/>
    <cellStyle name="เครื่องหมายจุลภาค 2 3 232" xfId="1073"/>
    <cellStyle name="เครื่องหมายจุลภาค 2 3 233" xfId="1074"/>
    <cellStyle name="เครื่องหมายจุลภาค 2 3 234" xfId="1075"/>
    <cellStyle name="เครื่องหมายจุลภาค 2 3 235" xfId="1076"/>
    <cellStyle name="เครื่องหมายจุลภาค 2 3 236" xfId="1077"/>
    <cellStyle name="เครื่องหมายจุลภาค 2 3 237" xfId="1078"/>
    <cellStyle name="เครื่องหมายจุลภาค 2 3 238" xfId="1079"/>
    <cellStyle name="เครื่องหมายจุลภาค 2 3 239" xfId="1080"/>
    <cellStyle name="เครื่องหมายจุลภาค 2 3 24" xfId="1081"/>
    <cellStyle name="เครื่องหมายจุลภาค 2 3 240" xfId="1082"/>
    <cellStyle name="เครื่องหมายจุลภาค 2 3 241" xfId="1083"/>
    <cellStyle name="เครื่องหมายจุลภาค 2 3 242" xfId="1084"/>
    <cellStyle name="เครื่องหมายจุลภาค 2 3 243" xfId="1085"/>
    <cellStyle name="เครื่องหมายจุลภาค 2 3 244" xfId="1086"/>
    <cellStyle name="เครื่องหมายจุลภาค 2 3 245" xfId="1087"/>
    <cellStyle name="เครื่องหมายจุลภาค 2 3 246" xfId="1088"/>
    <cellStyle name="เครื่องหมายจุลภาค 2 3 247" xfId="1089"/>
    <cellStyle name="เครื่องหมายจุลภาค 2 3 248" xfId="1090"/>
    <cellStyle name="เครื่องหมายจุลภาค 2 3 249" xfId="1091"/>
    <cellStyle name="เครื่องหมายจุลภาค 2 3 25" xfId="1092"/>
    <cellStyle name="เครื่องหมายจุลภาค 2 3 250" xfId="1093"/>
    <cellStyle name="เครื่องหมายจุลภาค 2 3 251" xfId="1094"/>
    <cellStyle name="เครื่องหมายจุลภาค 2 3 252" xfId="1095"/>
    <cellStyle name="เครื่องหมายจุลภาค 2 3 253" xfId="1096"/>
    <cellStyle name="เครื่องหมายจุลภาค 2 3 254" xfId="1097"/>
    <cellStyle name="เครื่องหมายจุลภาค 2 3 26" xfId="1098"/>
    <cellStyle name="เครื่องหมายจุลภาค 2 3 27" xfId="1099"/>
    <cellStyle name="เครื่องหมายจุลภาค 2 3 28" xfId="1100"/>
    <cellStyle name="เครื่องหมายจุลภาค 2 3 29" xfId="1101"/>
    <cellStyle name="เครื่องหมายจุลภาค 2 3 3" xfId="1102"/>
    <cellStyle name="เครื่องหมายจุลภาค 2 3 30" xfId="1103"/>
    <cellStyle name="เครื่องหมายจุลภาค 2 3 31" xfId="1104"/>
    <cellStyle name="เครื่องหมายจุลภาค 2 3 32" xfId="1105"/>
    <cellStyle name="เครื่องหมายจุลภาค 2 3 33" xfId="1106"/>
    <cellStyle name="เครื่องหมายจุลภาค 2 3 34" xfId="1107"/>
    <cellStyle name="เครื่องหมายจุลภาค 2 3 35" xfId="1108"/>
    <cellStyle name="เครื่องหมายจุลภาค 2 3 36" xfId="1109"/>
    <cellStyle name="เครื่องหมายจุลภาค 2 3 37" xfId="1110"/>
    <cellStyle name="เครื่องหมายจุลภาค 2 3 38" xfId="1111"/>
    <cellStyle name="เครื่องหมายจุลภาค 2 3 39" xfId="1112"/>
    <cellStyle name="เครื่องหมายจุลภาค 2 3 4" xfId="1113"/>
    <cellStyle name="เครื่องหมายจุลภาค 2 3 40" xfId="1114"/>
    <cellStyle name="เครื่องหมายจุลภาค 2 3 41" xfId="1115"/>
    <cellStyle name="เครื่องหมายจุลภาค 2 3 42" xfId="1116"/>
    <cellStyle name="เครื่องหมายจุลภาค 2 3 43" xfId="1117"/>
    <cellStyle name="เครื่องหมายจุลภาค 2 3 44" xfId="1118"/>
    <cellStyle name="เครื่องหมายจุลภาค 2 3 45" xfId="1119"/>
    <cellStyle name="เครื่องหมายจุลภาค 2 3 46" xfId="1120"/>
    <cellStyle name="เครื่องหมายจุลภาค 2 3 47" xfId="1121"/>
    <cellStyle name="เครื่องหมายจุลภาค 2 3 48" xfId="1122"/>
    <cellStyle name="เครื่องหมายจุลภาค 2 3 49" xfId="1123"/>
    <cellStyle name="เครื่องหมายจุลภาค 2 3 5" xfId="1124"/>
    <cellStyle name="เครื่องหมายจุลภาค 2 3 50" xfId="1125"/>
    <cellStyle name="เครื่องหมายจุลภาค 2 3 51" xfId="1126"/>
    <cellStyle name="เครื่องหมายจุลภาค 2 3 52" xfId="1127"/>
    <cellStyle name="เครื่องหมายจุลภาค 2 3 53" xfId="1128"/>
    <cellStyle name="เครื่องหมายจุลภาค 2 3 54" xfId="1129"/>
    <cellStyle name="เครื่องหมายจุลภาค 2 3 55" xfId="1130"/>
    <cellStyle name="เครื่องหมายจุลภาค 2 3 56" xfId="1131"/>
    <cellStyle name="เครื่องหมายจุลภาค 2 3 57" xfId="1132"/>
    <cellStyle name="เครื่องหมายจุลภาค 2 3 58" xfId="1133"/>
    <cellStyle name="เครื่องหมายจุลภาค 2 3 59" xfId="1134"/>
    <cellStyle name="เครื่องหมายจุลภาค 2 3 6" xfId="1135"/>
    <cellStyle name="เครื่องหมายจุลภาค 2 3 60" xfId="1136"/>
    <cellStyle name="เครื่องหมายจุลภาค 2 3 61" xfId="1137"/>
    <cellStyle name="เครื่องหมายจุลภาค 2 3 62" xfId="1138"/>
    <cellStyle name="เครื่องหมายจุลภาค 2 3 63" xfId="1139"/>
    <cellStyle name="เครื่องหมายจุลภาค 2 3 64" xfId="1140"/>
    <cellStyle name="เครื่องหมายจุลภาค 2 3 65" xfId="1141"/>
    <cellStyle name="เครื่องหมายจุลภาค 2 3 66" xfId="1142"/>
    <cellStyle name="เครื่องหมายจุลภาค 2 3 67" xfId="1143"/>
    <cellStyle name="เครื่องหมายจุลภาค 2 3 68" xfId="1144"/>
    <cellStyle name="เครื่องหมายจุลภาค 2 3 69" xfId="1145"/>
    <cellStyle name="เครื่องหมายจุลภาค 2 3 7" xfId="1146"/>
    <cellStyle name="เครื่องหมายจุลภาค 2 3 70" xfId="1147"/>
    <cellStyle name="เครื่องหมายจุลภาค 2 3 71" xfId="1148"/>
    <cellStyle name="เครื่องหมายจุลภาค 2 3 72" xfId="1149"/>
    <cellStyle name="เครื่องหมายจุลภาค 2 3 73" xfId="1150"/>
    <cellStyle name="เครื่องหมายจุลภาค 2 3 74" xfId="1151"/>
    <cellStyle name="เครื่องหมายจุลภาค 2 3 75" xfId="1152"/>
    <cellStyle name="เครื่องหมายจุลภาค 2 3 76" xfId="1153"/>
    <cellStyle name="เครื่องหมายจุลภาค 2 3 77" xfId="1154"/>
    <cellStyle name="เครื่องหมายจุลภาค 2 3 78" xfId="1155"/>
    <cellStyle name="เครื่องหมายจุลภาค 2 3 79" xfId="1156"/>
    <cellStyle name="เครื่องหมายจุลภาค 2 3 8" xfId="1157"/>
    <cellStyle name="เครื่องหมายจุลภาค 2 3 80" xfId="1158"/>
    <cellStyle name="เครื่องหมายจุลภาค 2 3 81" xfId="1159"/>
    <cellStyle name="เครื่องหมายจุลภาค 2 3 82" xfId="1160"/>
    <cellStyle name="เครื่องหมายจุลภาค 2 3 83" xfId="1161"/>
    <cellStyle name="เครื่องหมายจุลภาค 2 3 84" xfId="1162"/>
    <cellStyle name="เครื่องหมายจุลภาค 2 3 85" xfId="1163"/>
    <cellStyle name="เครื่องหมายจุลภาค 2 3 86" xfId="1164"/>
    <cellStyle name="เครื่องหมายจุลภาค 2 3 87" xfId="1165"/>
    <cellStyle name="เครื่องหมายจุลภาค 2 3 88" xfId="1166"/>
    <cellStyle name="เครื่องหมายจุลภาค 2 3 89" xfId="1167"/>
    <cellStyle name="เครื่องหมายจุลภาค 2 3 9" xfId="1168"/>
    <cellStyle name="เครื่องหมายจุลภาค 2 3 90" xfId="1169"/>
    <cellStyle name="เครื่องหมายจุลภาค 2 3 91" xfId="1170"/>
    <cellStyle name="เครื่องหมายจุลภาค 2 3 92" xfId="1171"/>
    <cellStyle name="เครื่องหมายจุลภาค 2 3 93" xfId="1172"/>
    <cellStyle name="เครื่องหมายจุลภาค 2 3 94" xfId="1173"/>
    <cellStyle name="เครื่องหมายจุลภาค 2 3 95" xfId="1174"/>
    <cellStyle name="เครื่องหมายจุลภาค 2 3 96" xfId="1175"/>
    <cellStyle name="เครื่องหมายจุลภาค 2 3 97" xfId="1176"/>
    <cellStyle name="เครื่องหมายจุลภาค 2 3 98" xfId="1177"/>
    <cellStyle name="เครื่องหมายจุลภาค 2 3 99" xfId="1178"/>
    <cellStyle name="เครื่องหมายจุลภาค 2 30" xfId="1179"/>
    <cellStyle name="เครื่องหมายจุลภาค 2 31" xfId="1180"/>
    <cellStyle name="เครื่องหมายจุลภาค 2 32" xfId="1181"/>
    <cellStyle name="เครื่องหมายจุลภาค 2 33" xfId="1182"/>
    <cellStyle name="เครื่องหมายจุลภาค 2 34" xfId="1183"/>
    <cellStyle name="เครื่องหมายจุลภาค 2 35" xfId="1184"/>
    <cellStyle name="เครื่องหมายจุลภาค 2 36" xfId="1185"/>
    <cellStyle name="เครื่องหมายจุลภาค 2 37" xfId="1186"/>
    <cellStyle name="เครื่องหมายจุลภาค 2 38" xfId="1187"/>
    <cellStyle name="เครื่องหมายจุลภาค 2 39" xfId="1188"/>
    <cellStyle name="เครื่องหมายจุลภาค 2 4" xfId="1189"/>
    <cellStyle name="เครื่องหมายจุลภาค 2 4 2" xfId="1190"/>
    <cellStyle name="เครื่องหมายจุลภาค 2 4 3" xfId="1191"/>
    <cellStyle name="เครื่องหมายจุลภาค 2 4 4" xfId="1192"/>
    <cellStyle name="เครื่องหมายจุลภาค 2 4 5" xfId="1193"/>
    <cellStyle name="เครื่องหมายจุลภาค 2 4 6" xfId="1194"/>
    <cellStyle name="เครื่องหมายจุลภาค 2 4 7" xfId="1195"/>
    <cellStyle name="เครื่องหมายจุลภาค 2 4 8" xfId="1196"/>
    <cellStyle name="เครื่องหมายจุลภาค 2 40" xfId="1197"/>
    <cellStyle name="เครื่องหมายจุลภาค 2 41" xfId="1198"/>
    <cellStyle name="เครื่องหมายจุลภาค 2 42" xfId="1199"/>
    <cellStyle name="เครื่องหมายจุลภาค 2 43" xfId="1200"/>
    <cellStyle name="เครื่องหมายจุลภาค 2 44" xfId="1201"/>
    <cellStyle name="เครื่องหมายจุลภาค 2 45" xfId="1202"/>
    <cellStyle name="เครื่องหมายจุลภาค 2 46" xfId="1203"/>
    <cellStyle name="เครื่องหมายจุลภาค 2 47" xfId="1204"/>
    <cellStyle name="เครื่องหมายจุลภาค 2 48" xfId="1205"/>
    <cellStyle name="เครื่องหมายจุลภาค 2 49" xfId="1206"/>
    <cellStyle name="เครื่องหมายจุลภาค 2 5" xfId="1207"/>
    <cellStyle name="เครื่องหมายจุลภาค 2 5 2" xfId="1208"/>
    <cellStyle name="เครื่องหมายจุลภาค 2 5 3" xfId="1209"/>
    <cellStyle name="เครื่องหมายจุลภาค 2 5 4" xfId="1210"/>
    <cellStyle name="เครื่องหมายจุลภาค 2 5 5" xfId="1211"/>
    <cellStyle name="เครื่องหมายจุลภาค 2 5 6" xfId="1212"/>
    <cellStyle name="เครื่องหมายจุลภาค 2 5 7" xfId="1213"/>
    <cellStyle name="เครื่องหมายจุลภาค 2 5 8" xfId="1214"/>
    <cellStyle name="เครื่องหมายจุลภาค 2 50" xfId="1215"/>
    <cellStyle name="เครื่องหมายจุลภาค 2 51" xfId="1216"/>
    <cellStyle name="เครื่องหมายจุลภาค 2 52" xfId="1217"/>
    <cellStyle name="เครื่องหมายจุลภาค 2 53" xfId="1218"/>
    <cellStyle name="เครื่องหมายจุลภาค 2 54" xfId="1219"/>
    <cellStyle name="เครื่องหมายจุลภาค 2 55" xfId="1220"/>
    <cellStyle name="เครื่องหมายจุลภาค 2 56" xfId="1221"/>
    <cellStyle name="เครื่องหมายจุลภาค 2 57" xfId="1222"/>
    <cellStyle name="เครื่องหมายจุลภาค 2 58" xfId="1223"/>
    <cellStyle name="เครื่องหมายจุลภาค 2 59" xfId="1224"/>
    <cellStyle name="เครื่องหมายจุลภาค 2 6" xfId="1225"/>
    <cellStyle name="เครื่องหมายจุลภาค 2 60" xfId="1226"/>
    <cellStyle name="เครื่องหมายจุลภาค 2 61" xfId="1227"/>
    <cellStyle name="เครื่องหมายจุลภาค 2 62" xfId="1228"/>
    <cellStyle name="เครื่องหมายจุลภาค 2 63" xfId="1229"/>
    <cellStyle name="เครื่องหมายจุลภาค 2 64" xfId="1230"/>
    <cellStyle name="เครื่องหมายจุลภาค 2 65" xfId="1231"/>
    <cellStyle name="เครื่องหมายจุลภาค 2 66" xfId="1232"/>
    <cellStyle name="เครื่องหมายจุลภาค 2 67" xfId="1233"/>
    <cellStyle name="เครื่องหมายจุลภาค 2 68" xfId="1234"/>
    <cellStyle name="เครื่องหมายจุลภาค 2 69" xfId="1235"/>
    <cellStyle name="เครื่องหมายจุลภาค 2 7" xfId="1236"/>
    <cellStyle name="เครื่องหมายจุลภาค 2 70" xfId="1237"/>
    <cellStyle name="เครื่องหมายจุลภาค 2 71" xfId="1238"/>
    <cellStyle name="เครื่องหมายจุลภาค 2 72" xfId="1239"/>
    <cellStyle name="เครื่องหมายจุลภาค 2 73" xfId="1240"/>
    <cellStyle name="เครื่องหมายจุลภาค 2 74" xfId="1241"/>
    <cellStyle name="เครื่องหมายจุลภาค 2 75" xfId="1242"/>
    <cellStyle name="เครื่องหมายจุลภาค 2 76" xfId="1243"/>
    <cellStyle name="เครื่องหมายจุลภาค 2 77" xfId="1244"/>
    <cellStyle name="เครื่องหมายจุลภาค 2 78" xfId="1245"/>
    <cellStyle name="เครื่องหมายจุลภาค 2 79" xfId="1246"/>
    <cellStyle name="เครื่องหมายจุลภาค 2 8" xfId="1247"/>
    <cellStyle name="เครื่องหมายจุลภาค 2 80" xfId="1248"/>
    <cellStyle name="เครื่องหมายจุลภาค 2 81" xfId="1249"/>
    <cellStyle name="เครื่องหมายจุลภาค 2 82" xfId="1250"/>
    <cellStyle name="เครื่องหมายจุลภาค 2 83" xfId="1251"/>
    <cellStyle name="เครื่องหมายจุลภาค 2 84" xfId="1252"/>
    <cellStyle name="เครื่องหมายจุลภาค 2 85" xfId="1253"/>
    <cellStyle name="เครื่องหมายจุลภาค 2 86" xfId="1254"/>
    <cellStyle name="เครื่องหมายจุลภาค 2 87" xfId="1255"/>
    <cellStyle name="เครื่องหมายจุลภาค 2 88" xfId="1256"/>
    <cellStyle name="เครื่องหมายจุลภาค 2 89" xfId="1257"/>
    <cellStyle name="เครื่องหมายจุลภาค 2 9" xfId="1258"/>
    <cellStyle name="เครื่องหมายจุลภาค 2 90" xfId="1259"/>
    <cellStyle name="เครื่องหมายจุลภาค 2 91" xfId="1260"/>
    <cellStyle name="เครื่องหมายจุลภาค 2 92" xfId="1261"/>
    <cellStyle name="เครื่องหมายจุลภาค 2 93" xfId="1262"/>
    <cellStyle name="เครื่องหมายจุลภาค 2 94" xfId="1263"/>
    <cellStyle name="เครื่องหมายจุลภาค 2 95" xfId="1264"/>
    <cellStyle name="เครื่องหมายจุลภาค 2 96" xfId="1265"/>
    <cellStyle name="เครื่องหมายจุลภาค 2 97" xfId="1266"/>
    <cellStyle name="เครื่องหมายจุลภาค 2 98" xfId="1267"/>
    <cellStyle name="เครื่องหมายจุลภาค 2 99" xfId="1268"/>
    <cellStyle name="เครื่องหมายจุลภาค 3" xfId="1269"/>
    <cellStyle name="เครื่องหมายจุลภาค 3 2" xfId="1270"/>
    <cellStyle name="เครื่องหมายจุลภาค 3 3" xfId="1271"/>
    <cellStyle name="เครื่องหมายจุลภาค 4" xfId="1272"/>
    <cellStyle name="เครื่องหมายจุลภาค 4 2" xfId="1273"/>
    <cellStyle name="เครื่องหมายจุลภาค 5" xfId="1274"/>
    <cellStyle name="เครื่องหมายจุลภาค 5 2" xfId="1275"/>
    <cellStyle name="เครื่องหมายจุลภาค_RAIN_รายเดือน 50" xfId="1276"/>
    <cellStyle name="Comma" xfId="1277"/>
    <cellStyle name="Comma [0]" xfId="1278"/>
    <cellStyle name="ชื่อเรื่อง" xfId="1279"/>
    <cellStyle name="ชื่อเรื่อง 2" xfId="1280"/>
    <cellStyle name="ชื่อเรื่อง 3" xfId="1281"/>
    <cellStyle name="ชื่อเรื่อง 4" xfId="1282"/>
    <cellStyle name="เซลล์ตรวจสอบ" xfId="1283"/>
    <cellStyle name="เซลล์ตรวจสอบ 2" xfId="1284"/>
    <cellStyle name="เซลล์ตรวจสอบ 3" xfId="1285"/>
    <cellStyle name="เซลล์ตรวจสอบ 4" xfId="1286"/>
    <cellStyle name="เซลล์ที่มีการเชื่อมโยง 2" xfId="1287"/>
    <cellStyle name="เซลล์ที่มีการเชื่อมโยง 3" xfId="1288"/>
    <cellStyle name="เซลล์ที่มีการเชื่อมโยง 4" xfId="1289"/>
    <cellStyle name="เซลล์ที่มีลิงก์" xfId="1290"/>
    <cellStyle name="ดี" xfId="1291"/>
    <cellStyle name="ดี 2" xfId="1292"/>
    <cellStyle name="ดี 3" xfId="1293"/>
    <cellStyle name="ดี 4" xfId="1294"/>
    <cellStyle name="ปกติ 10" xfId="1295"/>
    <cellStyle name="ปกติ 100" xfId="1296"/>
    <cellStyle name="ปกติ 101" xfId="1297"/>
    <cellStyle name="ปกติ 102" xfId="1298"/>
    <cellStyle name="ปกติ 103" xfId="1299"/>
    <cellStyle name="ปกติ 104" xfId="1300"/>
    <cellStyle name="ปกติ 105" xfId="1301"/>
    <cellStyle name="ปกติ 106" xfId="1302"/>
    <cellStyle name="ปกติ 107" xfId="1303"/>
    <cellStyle name="ปกติ 108" xfId="1304"/>
    <cellStyle name="ปกติ 109" xfId="1305"/>
    <cellStyle name="ปกติ 11" xfId="1306"/>
    <cellStyle name="ปกติ 110" xfId="1307"/>
    <cellStyle name="ปกติ 111" xfId="1308"/>
    <cellStyle name="ปกติ 112" xfId="1309"/>
    <cellStyle name="ปกติ 113" xfId="1310"/>
    <cellStyle name="ปกติ 114" xfId="1311"/>
    <cellStyle name="ปกติ 115" xfId="1312"/>
    <cellStyle name="ปกติ 116" xfId="1313"/>
    <cellStyle name="ปกติ 117" xfId="1314"/>
    <cellStyle name="ปกติ 118" xfId="1315"/>
    <cellStyle name="ปกติ 119" xfId="1316"/>
    <cellStyle name="ปกติ 12" xfId="1317"/>
    <cellStyle name="ปกติ 120" xfId="1318"/>
    <cellStyle name="ปกติ 121" xfId="1319"/>
    <cellStyle name="ปกติ 122" xfId="1320"/>
    <cellStyle name="ปกติ 123" xfId="1321"/>
    <cellStyle name="ปกติ 124" xfId="1322"/>
    <cellStyle name="ปกติ 125" xfId="1323"/>
    <cellStyle name="ปกติ 126" xfId="1324"/>
    <cellStyle name="ปกติ 127" xfId="1325"/>
    <cellStyle name="ปกติ 128" xfId="1326"/>
    <cellStyle name="ปกติ 129" xfId="1327"/>
    <cellStyle name="ปกติ 13" xfId="1328"/>
    <cellStyle name="ปกติ 130" xfId="1329"/>
    <cellStyle name="ปกติ 131" xfId="1330"/>
    <cellStyle name="ปกติ 132" xfId="1331"/>
    <cellStyle name="ปกติ 133" xfId="1332"/>
    <cellStyle name="ปกติ 134" xfId="1333"/>
    <cellStyle name="ปกติ 135" xfId="1334"/>
    <cellStyle name="ปกติ 136" xfId="1335"/>
    <cellStyle name="ปกติ 137" xfId="1336"/>
    <cellStyle name="ปกติ 138" xfId="1337"/>
    <cellStyle name="ปกติ 139" xfId="1338"/>
    <cellStyle name="ปกติ 14" xfId="1339"/>
    <cellStyle name="ปกติ 140" xfId="1340"/>
    <cellStyle name="ปกติ 141" xfId="1341"/>
    <cellStyle name="ปกติ 142" xfId="1342"/>
    <cellStyle name="ปกติ 143" xfId="1343"/>
    <cellStyle name="ปกติ 144" xfId="1344"/>
    <cellStyle name="ปกติ 145" xfId="1345"/>
    <cellStyle name="ปกติ 146" xfId="1346"/>
    <cellStyle name="ปกติ 147" xfId="1347"/>
    <cellStyle name="ปกติ 148" xfId="1348"/>
    <cellStyle name="ปกติ 149" xfId="1349"/>
    <cellStyle name="ปกติ 15" xfId="1350"/>
    <cellStyle name="ปกติ 150" xfId="1351"/>
    <cellStyle name="ปกติ 151" xfId="1352"/>
    <cellStyle name="ปกติ 152" xfId="1353"/>
    <cellStyle name="ปกติ 153" xfId="1354"/>
    <cellStyle name="ปกติ 154" xfId="1355"/>
    <cellStyle name="ปกติ 155" xfId="1356"/>
    <cellStyle name="ปกติ 156" xfId="1357"/>
    <cellStyle name="ปกติ 157" xfId="1358"/>
    <cellStyle name="ปกติ 158" xfId="1359"/>
    <cellStyle name="ปกติ 159" xfId="1360"/>
    <cellStyle name="ปกติ 16" xfId="1361"/>
    <cellStyle name="ปกติ 160" xfId="1362"/>
    <cellStyle name="ปกติ 161" xfId="1363"/>
    <cellStyle name="ปกติ 162" xfId="1364"/>
    <cellStyle name="ปกติ 163" xfId="1365"/>
    <cellStyle name="ปกติ 164" xfId="1366"/>
    <cellStyle name="ปกติ 165" xfId="1367"/>
    <cellStyle name="ปกติ 166" xfId="1368"/>
    <cellStyle name="ปกติ 167" xfId="1369"/>
    <cellStyle name="ปกติ 168" xfId="1370"/>
    <cellStyle name="ปกติ 169" xfId="1371"/>
    <cellStyle name="ปกติ 17" xfId="1372"/>
    <cellStyle name="ปกติ 170" xfId="1373"/>
    <cellStyle name="ปกติ 171" xfId="1374"/>
    <cellStyle name="ปกติ 172" xfId="1375"/>
    <cellStyle name="ปกติ 173" xfId="1376"/>
    <cellStyle name="ปกติ 174" xfId="1377"/>
    <cellStyle name="ปกติ 175" xfId="1378"/>
    <cellStyle name="ปกติ 176" xfId="1379"/>
    <cellStyle name="ปกติ 177" xfId="1380"/>
    <cellStyle name="ปกติ 178" xfId="1381"/>
    <cellStyle name="ปกติ 179" xfId="1382"/>
    <cellStyle name="ปกติ 18" xfId="1383"/>
    <cellStyle name="ปกติ 180" xfId="1384"/>
    <cellStyle name="ปกติ 181" xfId="1385"/>
    <cellStyle name="ปกติ 182" xfId="1386"/>
    <cellStyle name="ปกติ 183" xfId="1387"/>
    <cellStyle name="ปกติ 184" xfId="1388"/>
    <cellStyle name="ปกติ 185" xfId="1389"/>
    <cellStyle name="ปกติ 186" xfId="1390"/>
    <cellStyle name="ปกติ 187" xfId="1391"/>
    <cellStyle name="ปกติ 188" xfId="1392"/>
    <cellStyle name="ปกติ 189" xfId="1393"/>
    <cellStyle name="ปกติ 19" xfId="1394"/>
    <cellStyle name="ปกติ 190" xfId="1395"/>
    <cellStyle name="ปกติ 191" xfId="1396"/>
    <cellStyle name="ปกติ 192" xfId="1397"/>
    <cellStyle name="ปกติ 193" xfId="1398"/>
    <cellStyle name="ปกติ 194" xfId="1399"/>
    <cellStyle name="ปกติ 195" xfId="1400"/>
    <cellStyle name="ปกติ 196" xfId="1401"/>
    <cellStyle name="ปกติ 197" xfId="1402"/>
    <cellStyle name="ปกติ 198" xfId="1403"/>
    <cellStyle name="ปกติ 199" xfId="1404"/>
    <cellStyle name="ปกติ 2" xfId="1405"/>
    <cellStyle name="ปกติ 2 10" xfId="1406"/>
    <cellStyle name="ปกติ 2 100" xfId="1407"/>
    <cellStyle name="ปกติ 2 101" xfId="1408"/>
    <cellStyle name="ปกติ 2 102" xfId="1409"/>
    <cellStyle name="ปกติ 2 103" xfId="1410"/>
    <cellStyle name="ปกติ 2 104" xfId="1411"/>
    <cellStyle name="ปกติ 2 105" xfId="1412"/>
    <cellStyle name="ปกติ 2 106" xfId="1413"/>
    <cellStyle name="ปกติ 2 107" xfId="1414"/>
    <cellStyle name="ปกติ 2 108" xfId="1415"/>
    <cellStyle name="ปกติ 2 109" xfId="1416"/>
    <cellStyle name="ปกติ 2 11" xfId="1417"/>
    <cellStyle name="ปกติ 2 110" xfId="1418"/>
    <cellStyle name="ปกติ 2 111" xfId="1419"/>
    <cellStyle name="ปกติ 2 112" xfId="1420"/>
    <cellStyle name="ปกติ 2 113" xfId="1421"/>
    <cellStyle name="ปกติ 2 114" xfId="1422"/>
    <cellStyle name="ปกติ 2 115" xfId="1423"/>
    <cellStyle name="ปกติ 2 116" xfId="1424"/>
    <cellStyle name="ปกติ 2 117" xfId="1425"/>
    <cellStyle name="ปกติ 2 118" xfId="1426"/>
    <cellStyle name="ปกติ 2 119" xfId="1427"/>
    <cellStyle name="ปกติ 2 12" xfId="1428"/>
    <cellStyle name="ปกติ 2 120" xfId="1429"/>
    <cellStyle name="ปกติ 2 121" xfId="1430"/>
    <cellStyle name="ปกติ 2 122" xfId="1431"/>
    <cellStyle name="ปกติ 2 123" xfId="1432"/>
    <cellStyle name="ปกติ 2 124" xfId="1433"/>
    <cellStyle name="ปกติ 2 125" xfId="1434"/>
    <cellStyle name="ปกติ 2 126" xfId="1435"/>
    <cellStyle name="ปกติ 2 127" xfId="1436"/>
    <cellStyle name="ปกติ 2 128" xfId="1437"/>
    <cellStyle name="ปกติ 2 129" xfId="1438"/>
    <cellStyle name="ปกติ 2 13" xfId="1439"/>
    <cellStyle name="ปกติ 2 130" xfId="1440"/>
    <cellStyle name="ปกติ 2 131" xfId="1441"/>
    <cellStyle name="ปกติ 2 132" xfId="1442"/>
    <cellStyle name="ปกติ 2 133" xfId="1443"/>
    <cellStyle name="ปกติ 2 134" xfId="1444"/>
    <cellStyle name="ปกติ 2 135" xfId="1445"/>
    <cellStyle name="ปกติ 2 136" xfId="1446"/>
    <cellStyle name="ปกติ 2 137" xfId="1447"/>
    <cellStyle name="ปกติ 2 138" xfId="1448"/>
    <cellStyle name="ปกติ 2 139" xfId="1449"/>
    <cellStyle name="ปกติ 2 14" xfId="1450"/>
    <cellStyle name="ปกติ 2 140" xfId="1451"/>
    <cellStyle name="ปกติ 2 141" xfId="1452"/>
    <cellStyle name="ปกติ 2 142" xfId="1453"/>
    <cellStyle name="ปกติ 2 143" xfId="1454"/>
    <cellStyle name="ปกติ 2 144" xfId="1455"/>
    <cellStyle name="ปกติ 2 145" xfId="1456"/>
    <cellStyle name="ปกติ 2 146" xfId="1457"/>
    <cellStyle name="ปกติ 2 147" xfId="1458"/>
    <cellStyle name="ปกติ 2 148" xfId="1459"/>
    <cellStyle name="ปกติ 2 149" xfId="1460"/>
    <cellStyle name="ปกติ 2 15" xfId="1461"/>
    <cellStyle name="ปกติ 2 150" xfId="1462"/>
    <cellStyle name="ปกติ 2 151" xfId="1463"/>
    <cellStyle name="ปกติ 2 152" xfId="1464"/>
    <cellStyle name="ปกติ 2 153" xfId="1465"/>
    <cellStyle name="ปกติ 2 154" xfId="1466"/>
    <cellStyle name="ปกติ 2 155" xfId="1467"/>
    <cellStyle name="ปกติ 2 156" xfId="1468"/>
    <cellStyle name="ปกติ 2 157" xfId="1469"/>
    <cellStyle name="ปกติ 2 158" xfId="1470"/>
    <cellStyle name="ปกติ 2 159" xfId="1471"/>
    <cellStyle name="ปกติ 2 16" xfId="1472"/>
    <cellStyle name="ปกติ 2 160" xfId="1473"/>
    <cellStyle name="ปกติ 2 161" xfId="1474"/>
    <cellStyle name="ปกติ 2 162" xfId="1475"/>
    <cellStyle name="ปกติ 2 163" xfId="1476"/>
    <cellStyle name="ปกติ 2 164" xfId="1477"/>
    <cellStyle name="ปกติ 2 165" xfId="1478"/>
    <cellStyle name="ปกติ 2 166" xfId="1479"/>
    <cellStyle name="ปกติ 2 167" xfId="1480"/>
    <cellStyle name="ปกติ 2 168" xfId="1481"/>
    <cellStyle name="ปกติ 2 169" xfId="1482"/>
    <cellStyle name="ปกติ 2 17" xfId="1483"/>
    <cellStyle name="ปกติ 2 170" xfId="1484"/>
    <cellStyle name="ปกติ 2 171" xfId="1485"/>
    <cellStyle name="ปกติ 2 172" xfId="1486"/>
    <cellStyle name="ปกติ 2 173" xfId="1487"/>
    <cellStyle name="ปกติ 2 174" xfId="1488"/>
    <cellStyle name="ปกติ 2 175" xfId="1489"/>
    <cellStyle name="ปกติ 2 176" xfId="1490"/>
    <cellStyle name="ปกติ 2 177" xfId="1491"/>
    <cellStyle name="ปกติ 2 178" xfId="1492"/>
    <cellStyle name="ปกติ 2 179" xfId="1493"/>
    <cellStyle name="ปกติ 2 18" xfId="1494"/>
    <cellStyle name="ปกติ 2 180" xfId="1495"/>
    <cellStyle name="ปกติ 2 181" xfId="1496"/>
    <cellStyle name="ปกติ 2 182" xfId="1497"/>
    <cellStyle name="ปกติ 2 183" xfId="1498"/>
    <cellStyle name="ปกติ 2 184" xfId="1499"/>
    <cellStyle name="ปกติ 2 185" xfId="1500"/>
    <cellStyle name="ปกติ 2 186" xfId="1501"/>
    <cellStyle name="ปกติ 2 187" xfId="1502"/>
    <cellStyle name="ปกติ 2 188" xfId="1503"/>
    <cellStyle name="ปกติ 2 189" xfId="1504"/>
    <cellStyle name="ปกติ 2 19" xfId="1505"/>
    <cellStyle name="ปกติ 2 190" xfId="1506"/>
    <cellStyle name="ปกติ 2 191" xfId="1507"/>
    <cellStyle name="ปกติ 2 192" xfId="1508"/>
    <cellStyle name="ปกติ 2 193" xfId="1509"/>
    <cellStyle name="ปกติ 2 194" xfId="1510"/>
    <cellStyle name="ปกติ 2 195" xfId="1511"/>
    <cellStyle name="ปกติ 2 196" xfId="1512"/>
    <cellStyle name="ปกติ 2 197" xfId="1513"/>
    <cellStyle name="ปกติ 2 198" xfId="1514"/>
    <cellStyle name="ปกติ 2 199" xfId="1515"/>
    <cellStyle name="ปกติ 2 2" xfId="1516"/>
    <cellStyle name="ปกติ 2 2 2" xfId="1517"/>
    <cellStyle name="ปกติ 2 20" xfId="1518"/>
    <cellStyle name="ปกติ 2 200" xfId="1519"/>
    <cellStyle name="ปกติ 2 201" xfId="1520"/>
    <cellStyle name="ปกติ 2 202" xfId="1521"/>
    <cellStyle name="ปกติ 2 203" xfId="1522"/>
    <cellStyle name="ปกติ 2 204" xfId="1523"/>
    <cellStyle name="ปกติ 2 205" xfId="1524"/>
    <cellStyle name="ปกติ 2 206" xfId="1525"/>
    <cellStyle name="ปกติ 2 207" xfId="1526"/>
    <cellStyle name="ปกติ 2 208" xfId="1527"/>
    <cellStyle name="ปกติ 2 209" xfId="1528"/>
    <cellStyle name="ปกติ 2 21" xfId="1529"/>
    <cellStyle name="ปกติ 2 210" xfId="1530"/>
    <cellStyle name="ปกติ 2 211" xfId="1531"/>
    <cellStyle name="ปกติ 2 212" xfId="1532"/>
    <cellStyle name="ปกติ 2 213" xfId="1533"/>
    <cellStyle name="ปกติ 2 214" xfId="1534"/>
    <cellStyle name="ปกติ 2 215" xfId="1535"/>
    <cellStyle name="ปกติ 2 216" xfId="1536"/>
    <cellStyle name="ปกติ 2 217" xfId="1537"/>
    <cellStyle name="ปกติ 2 218" xfId="1538"/>
    <cellStyle name="ปกติ 2 219" xfId="1539"/>
    <cellStyle name="ปกติ 2 22" xfId="1540"/>
    <cellStyle name="ปกติ 2 220" xfId="1541"/>
    <cellStyle name="ปกติ 2 221" xfId="1542"/>
    <cellStyle name="ปกติ 2 222" xfId="1543"/>
    <cellStyle name="ปกติ 2 223" xfId="1544"/>
    <cellStyle name="ปกติ 2 224" xfId="1545"/>
    <cellStyle name="ปกติ 2 225" xfId="1546"/>
    <cellStyle name="ปกติ 2 226" xfId="1547"/>
    <cellStyle name="ปกติ 2 227" xfId="1548"/>
    <cellStyle name="ปกติ 2 228" xfId="1549"/>
    <cellStyle name="ปกติ 2 229" xfId="1550"/>
    <cellStyle name="ปกติ 2 23" xfId="1551"/>
    <cellStyle name="ปกติ 2 230" xfId="1552"/>
    <cellStyle name="ปกติ 2 231" xfId="1553"/>
    <cellStyle name="ปกติ 2 232" xfId="1554"/>
    <cellStyle name="ปกติ 2 233" xfId="1555"/>
    <cellStyle name="ปกติ 2 234" xfId="1556"/>
    <cellStyle name="ปกติ 2 235" xfId="1557"/>
    <cellStyle name="ปกติ 2 236" xfId="1558"/>
    <cellStyle name="ปกติ 2 237" xfId="1559"/>
    <cellStyle name="ปกติ 2 238" xfId="1560"/>
    <cellStyle name="ปกติ 2 239" xfId="1561"/>
    <cellStyle name="ปกติ 2 24" xfId="1562"/>
    <cellStyle name="ปกติ 2 240" xfId="1563"/>
    <cellStyle name="ปกติ 2 241" xfId="1564"/>
    <cellStyle name="ปกติ 2 242" xfId="1565"/>
    <cellStyle name="ปกติ 2 243" xfId="1566"/>
    <cellStyle name="ปกติ 2 244" xfId="1567"/>
    <cellStyle name="ปกติ 2 245" xfId="1568"/>
    <cellStyle name="ปกติ 2 25" xfId="1569"/>
    <cellStyle name="ปกติ 2 26" xfId="1570"/>
    <cellStyle name="ปกติ 2 27" xfId="1571"/>
    <cellStyle name="ปกติ 2 28" xfId="1572"/>
    <cellStyle name="ปกติ 2 29" xfId="1573"/>
    <cellStyle name="ปกติ 2 3" xfId="1574"/>
    <cellStyle name="ปกติ 2 3 2" xfId="1575"/>
    <cellStyle name="ปกติ 2 3 3" xfId="1576"/>
    <cellStyle name="ปกติ 2 3 4" xfId="1577"/>
    <cellStyle name="ปกติ 2 3 5" xfId="1578"/>
    <cellStyle name="ปกติ 2 3 6" xfId="1579"/>
    <cellStyle name="ปกติ 2 3 7" xfId="1580"/>
    <cellStyle name="ปกติ 2 3 8" xfId="1581"/>
    <cellStyle name="ปกติ 2 30" xfId="1582"/>
    <cellStyle name="ปกติ 2 31" xfId="1583"/>
    <cellStyle name="ปกติ 2 32" xfId="1584"/>
    <cellStyle name="ปกติ 2 33" xfId="1585"/>
    <cellStyle name="ปกติ 2 34" xfId="1586"/>
    <cellStyle name="ปกติ 2 35" xfId="1587"/>
    <cellStyle name="ปกติ 2 36" xfId="1588"/>
    <cellStyle name="ปกติ 2 37" xfId="1589"/>
    <cellStyle name="ปกติ 2 38" xfId="1590"/>
    <cellStyle name="ปกติ 2 39" xfId="1591"/>
    <cellStyle name="ปกติ 2 4" xfId="1592"/>
    <cellStyle name="ปกติ 2 4 2" xfId="1593"/>
    <cellStyle name="ปกติ 2 4 3" xfId="1594"/>
    <cellStyle name="ปกติ 2 4 4" xfId="1595"/>
    <cellStyle name="ปกติ 2 4 5" xfId="1596"/>
    <cellStyle name="ปกติ 2 4 6" xfId="1597"/>
    <cellStyle name="ปกติ 2 4 7" xfId="1598"/>
    <cellStyle name="ปกติ 2 4 8" xfId="1599"/>
    <cellStyle name="ปกติ 2 40" xfId="1600"/>
    <cellStyle name="ปกติ 2 41" xfId="1601"/>
    <cellStyle name="ปกติ 2 42" xfId="1602"/>
    <cellStyle name="ปกติ 2 43" xfId="1603"/>
    <cellStyle name="ปกติ 2 44" xfId="1604"/>
    <cellStyle name="ปกติ 2 45" xfId="1605"/>
    <cellStyle name="ปกติ 2 46" xfId="1606"/>
    <cellStyle name="ปกติ 2 47" xfId="1607"/>
    <cellStyle name="ปกติ 2 48" xfId="1608"/>
    <cellStyle name="ปกติ 2 49" xfId="1609"/>
    <cellStyle name="ปกติ 2 5" xfId="1610"/>
    <cellStyle name="ปกติ 2 50" xfId="1611"/>
    <cellStyle name="ปกติ 2 51" xfId="1612"/>
    <cellStyle name="ปกติ 2 52" xfId="1613"/>
    <cellStyle name="ปกติ 2 53" xfId="1614"/>
    <cellStyle name="ปกติ 2 54" xfId="1615"/>
    <cellStyle name="ปกติ 2 55" xfId="1616"/>
    <cellStyle name="ปกติ 2 56" xfId="1617"/>
    <cellStyle name="ปกติ 2 57" xfId="1618"/>
    <cellStyle name="ปกติ 2 58" xfId="1619"/>
    <cellStyle name="ปกติ 2 59" xfId="1620"/>
    <cellStyle name="ปกติ 2 6" xfId="1621"/>
    <cellStyle name="ปกติ 2 60" xfId="1622"/>
    <cellStyle name="ปกติ 2 61" xfId="1623"/>
    <cellStyle name="ปกติ 2 62" xfId="1624"/>
    <cellStyle name="ปกติ 2 63" xfId="1625"/>
    <cellStyle name="ปกติ 2 64" xfId="1626"/>
    <cellStyle name="ปกติ 2 65" xfId="1627"/>
    <cellStyle name="ปกติ 2 66" xfId="1628"/>
    <cellStyle name="ปกติ 2 67" xfId="1629"/>
    <cellStyle name="ปกติ 2 68" xfId="1630"/>
    <cellStyle name="ปกติ 2 69" xfId="1631"/>
    <cellStyle name="ปกติ 2 7" xfId="1632"/>
    <cellStyle name="ปกติ 2 70" xfId="1633"/>
    <cellStyle name="ปกติ 2 71" xfId="1634"/>
    <cellStyle name="ปกติ 2 72" xfId="1635"/>
    <cellStyle name="ปกติ 2 73" xfId="1636"/>
    <cellStyle name="ปกติ 2 74" xfId="1637"/>
    <cellStyle name="ปกติ 2 75" xfId="1638"/>
    <cellStyle name="ปกติ 2 76" xfId="1639"/>
    <cellStyle name="ปกติ 2 77" xfId="1640"/>
    <cellStyle name="ปกติ 2 78" xfId="1641"/>
    <cellStyle name="ปกติ 2 79" xfId="1642"/>
    <cellStyle name="ปกติ 2 8" xfId="1643"/>
    <cellStyle name="ปกติ 2 80" xfId="1644"/>
    <cellStyle name="ปกติ 2 81" xfId="1645"/>
    <cellStyle name="ปกติ 2 82" xfId="1646"/>
    <cellStyle name="ปกติ 2 83" xfId="1647"/>
    <cellStyle name="ปกติ 2 84" xfId="1648"/>
    <cellStyle name="ปกติ 2 85" xfId="1649"/>
    <cellStyle name="ปกติ 2 86" xfId="1650"/>
    <cellStyle name="ปกติ 2 87" xfId="1651"/>
    <cellStyle name="ปกติ 2 88" xfId="1652"/>
    <cellStyle name="ปกติ 2 89" xfId="1653"/>
    <cellStyle name="ปกติ 2 9" xfId="1654"/>
    <cellStyle name="ปกติ 2 90" xfId="1655"/>
    <cellStyle name="ปกติ 2 91" xfId="1656"/>
    <cellStyle name="ปกติ 2 92" xfId="1657"/>
    <cellStyle name="ปกติ 2 93" xfId="1658"/>
    <cellStyle name="ปกติ 2 94" xfId="1659"/>
    <cellStyle name="ปกติ 2 95" xfId="1660"/>
    <cellStyle name="ปกติ 2 96" xfId="1661"/>
    <cellStyle name="ปกติ 2 97" xfId="1662"/>
    <cellStyle name="ปกติ 2 98" xfId="1663"/>
    <cellStyle name="ปกติ 2 99" xfId="1664"/>
    <cellStyle name="ปกติ 20" xfId="1665"/>
    <cellStyle name="ปกติ 200" xfId="1666"/>
    <cellStyle name="ปกติ 201" xfId="1667"/>
    <cellStyle name="ปกติ 202" xfId="1668"/>
    <cellStyle name="ปกติ 203" xfId="1669"/>
    <cellStyle name="ปกติ 204" xfId="1670"/>
    <cellStyle name="ปกติ 205" xfId="1671"/>
    <cellStyle name="ปกติ 206" xfId="1672"/>
    <cellStyle name="ปกติ 207" xfId="1673"/>
    <cellStyle name="ปกติ 208" xfId="1674"/>
    <cellStyle name="ปกติ 209" xfId="1675"/>
    <cellStyle name="ปกติ 21" xfId="1676"/>
    <cellStyle name="ปกติ 210" xfId="1677"/>
    <cellStyle name="ปกติ 211" xfId="1678"/>
    <cellStyle name="ปกติ 212" xfId="1679"/>
    <cellStyle name="ปกติ 213" xfId="1680"/>
    <cellStyle name="ปกติ 214" xfId="1681"/>
    <cellStyle name="ปกติ 215" xfId="1682"/>
    <cellStyle name="ปกติ 216" xfId="1683"/>
    <cellStyle name="ปกติ 217" xfId="1684"/>
    <cellStyle name="ปกติ 218" xfId="1685"/>
    <cellStyle name="ปกติ 219" xfId="1686"/>
    <cellStyle name="ปกติ 22" xfId="1687"/>
    <cellStyle name="ปกติ 220" xfId="1688"/>
    <cellStyle name="ปกติ 221" xfId="1689"/>
    <cellStyle name="ปกติ 222" xfId="1690"/>
    <cellStyle name="ปกติ 223" xfId="1691"/>
    <cellStyle name="ปกติ 224" xfId="1692"/>
    <cellStyle name="ปกติ 225" xfId="1693"/>
    <cellStyle name="ปกติ 226" xfId="1694"/>
    <cellStyle name="ปกติ 227" xfId="1695"/>
    <cellStyle name="ปกติ 228" xfId="1696"/>
    <cellStyle name="ปกติ 229" xfId="1697"/>
    <cellStyle name="ปกติ 23" xfId="1698"/>
    <cellStyle name="ปกติ 230" xfId="1699"/>
    <cellStyle name="ปกติ 231" xfId="1700"/>
    <cellStyle name="ปกติ 232" xfId="1701"/>
    <cellStyle name="ปกติ 233" xfId="1702"/>
    <cellStyle name="ปกติ 234" xfId="1703"/>
    <cellStyle name="ปกติ 235" xfId="1704"/>
    <cellStyle name="ปกติ 236" xfId="1705"/>
    <cellStyle name="ปกติ 237" xfId="1706"/>
    <cellStyle name="ปกติ 24" xfId="1707"/>
    <cellStyle name="ปกติ 25" xfId="1708"/>
    <cellStyle name="ปกติ 26" xfId="1709"/>
    <cellStyle name="ปกติ 27" xfId="1710"/>
    <cellStyle name="ปกติ 28" xfId="1711"/>
    <cellStyle name="ปกติ 29" xfId="1712"/>
    <cellStyle name="ปกติ 3" xfId="1713"/>
    <cellStyle name="ปกติ 3 10" xfId="1714"/>
    <cellStyle name="ปกติ 3 2" xfId="1715"/>
    <cellStyle name="ปกติ 3 3" xfId="1716"/>
    <cellStyle name="ปกติ 3 4" xfId="1717"/>
    <cellStyle name="ปกติ 3 5" xfId="1718"/>
    <cellStyle name="ปกติ 3 6" xfId="1719"/>
    <cellStyle name="ปกติ 3 7" xfId="1720"/>
    <cellStyle name="ปกติ 3 8" xfId="1721"/>
    <cellStyle name="ปกติ 3 9" xfId="1722"/>
    <cellStyle name="ปกติ 30" xfId="1723"/>
    <cellStyle name="ปกติ 31" xfId="1724"/>
    <cellStyle name="ปกติ 32" xfId="1725"/>
    <cellStyle name="ปกติ 33" xfId="1726"/>
    <cellStyle name="ปกติ 34" xfId="1727"/>
    <cellStyle name="ปกติ 35" xfId="1728"/>
    <cellStyle name="ปกติ 36" xfId="1729"/>
    <cellStyle name="ปกติ 37" xfId="1730"/>
    <cellStyle name="ปกติ 38" xfId="1731"/>
    <cellStyle name="ปกติ 39" xfId="1732"/>
    <cellStyle name="ปกติ 4" xfId="1733"/>
    <cellStyle name="ปกติ 4 10" xfId="1734"/>
    <cellStyle name="ปกติ 4 11" xfId="1735"/>
    <cellStyle name="ปกติ 4 12" xfId="1736"/>
    <cellStyle name="ปกติ 4 13" xfId="1737"/>
    <cellStyle name="ปกติ 4 14" xfId="1738"/>
    <cellStyle name="ปกติ 4 15" xfId="1739"/>
    <cellStyle name="ปกติ 4 16" xfId="1740"/>
    <cellStyle name="ปกติ 4 17" xfId="1741"/>
    <cellStyle name="ปกติ 4 2" xfId="1742"/>
    <cellStyle name="ปกติ 4 2 2" xfId="1743"/>
    <cellStyle name="ปกติ 4 3" xfId="1744"/>
    <cellStyle name="ปกติ 4 4" xfId="1745"/>
    <cellStyle name="ปกติ 4 5" xfId="1746"/>
    <cellStyle name="ปกติ 4 6" xfId="1747"/>
    <cellStyle name="ปกติ 4 7" xfId="1748"/>
    <cellStyle name="ปกติ 4 8" xfId="1749"/>
    <cellStyle name="ปกติ 4 9" xfId="1750"/>
    <cellStyle name="ปกติ 40" xfId="1751"/>
    <cellStyle name="ปกติ 41" xfId="1752"/>
    <cellStyle name="ปกติ 42" xfId="1753"/>
    <cellStyle name="ปกติ 43" xfId="1754"/>
    <cellStyle name="ปกติ 44" xfId="1755"/>
    <cellStyle name="ปกติ 45" xfId="1756"/>
    <cellStyle name="ปกติ 46" xfId="1757"/>
    <cellStyle name="ปกติ 47" xfId="1758"/>
    <cellStyle name="ปกติ 48" xfId="1759"/>
    <cellStyle name="ปกติ 49" xfId="1760"/>
    <cellStyle name="ปกติ 5" xfId="1761"/>
    <cellStyle name="ปกติ 5 2" xfId="1762"/>
    <cellStyle name="ปกติ 50" xfId="1763"/>
    <cellStyle name="ปกติ 51" xfId="1764"/>
    <cellStyle name="ปกติ 52" xfId="1765"/>
    <cellStyle name="ปกติ 53" xfId="1766"/>
    <cellStyle name="ปกติ 54" xfId="1767"/>
    <cellStyle name="ปกติ 55" xfId="1768"/>
    <cellStyle name="ปกติ 56" xfId="1769"/>
    <cellStyle name="ปกติ 57" xfId="1770"/>
    <cellStyle name="ปกติ 58" xfId="1771"/>
    <cellStyle name="ปกติ 59" xfId="1772"/>
    <cellStyle name="ปกติ 6" xfId="1773"/>
    <cellStyle name="ปกติ 6 2" xfId="1774"/>
    <cellStyle name="ปกติ 60" xfId="1775"/>
    <cellStyle name="ปกติ 61" xfId="1776"/>
    <cellStyle name="ปกติ 62" xfId="1777"/>
    <cellStyle name="ปกติ 63" xfId="1778"/>
    <cellStyle name="ปกติ 64" xfId="1779"/>
    <cellStyle name="ปกติ 65" xfId="1780"/>
    <cellStyle name="ปกติ 66" xfId="1781"/>
    <cellStyle name="ปกติ 67" xfId="1782"/>
    <cellStyle name="ปกติ 68" xfId="1783"/>
    <cellStyle name="ปกติ 69" xfId="1784"/>
    <cellStyle name="ปกติ 7" xfId="1785"/>
    <cellStyle name="ปกติ 7 2" xfId="1786"/>
    <cellStyle name="ปกติ 70" xfId="1787"/>
    <cellStyle name="ปกติ 71" xfId="1788"/>
    <cellStyle name="ปกติ 72" xfId="1789"/>
    <cellStyle name="ปกติ 73" xfId="1790"/>
    <cellStyle name="ปกติ 74" xfId="1791"/>
    <cellStyle name="ปกติ 75" xfId="1792"/>
    <cellStyle name="ปกติ 76" xfId="1793"/>
    <cellStyle name="ปกติ 77" xfId="1794"/>
    <cellStyle name="ปกติ 78" xfId="1795"/>
    <cellStyle name="ปกติ 79" xfId="1796"/>
    <cellStyle name="ปกติ 8" xfId="1797"/>
    <cellStyle name="ปกติ 80" xfId="1798"/>
    <cellStyle name="ปกติ 81" xfId="1799"/>
    <cellStyle name="ปกติ 82" xfId="1800"/>
    <cellStyle name="ปกติ 83" xfId="1801"/>
    <cellStyle name="ปกติ 84" xfId="1802"/>
    <cellStyle name="ปกติ 85" xfId="1803"/>
    <cellStyle name="ปกติ 86" xfId="1804"/>
    <cellStyle name="ปกติ 87" xfId="1805"/>
    <cellStyle name="ปกติ 88" xfId="1806"/>
    <cellStyle name="ปกติ 89" xfId="1807"/>
    <cellStyle name="ปกติ 9" xfId="1808"/>
    <cellStyle name="ปกติ 90" xfId="1809"/>
    <cellStyle name="ปกติ 91" xfId="1810"/>
    <cellStyle name="ปกติ 92" xfId="1811"/>
    <cellStyle name="ปกติ 93" xfId="1812"/>
    <cellStyle name="ปกติ 94" xfId="1813"/>
    <cellStyle name="ปกติ 95" xfId="1814"/>
    <cellStyle name="ปกติ 96" xfId="1815"/>
    <cellStyle name="ปกติ 97" xfId="1816"/>
    <cellStyle name="ปกติ 98" xfId="1817"/>
    <cellStyle name="ปกติ 99" xfId="1818"/>
    <cellStyle name="ป้อนค่า" xfId="1819"/>
    <cellStyle name="ป้อนค่า 2" xfId="1820"/>
    <cellStyle name="ป้อนค่า 3" xfId="1821"/>
    <cellStyle name="ป้อนค่า 4" xfId="1822"/>
    <cellStyle name="ปานกลาง" xfId="1823"/>
    <cellStyle name="ปานกลาง 2" xfId="1824"/>
    <cellStyle name="ปานกลาง 3" xfId="1825"/>
    <cellStyle name="ปานกลาง 4" xfId="1826"/>
    <cellStyle name="Percent" xfId="1827"/>
    <cellStyle name="เปอร์เซ็นต์ 2" xfId="1828"/>
    <cellStyle name="ผลรวม" xfId="1829"/>
    <cellStyle name="ผลรวม 2" xfId="1830"/>
    <cellStyle name="ผลรวม 3" xfId="1831"/>
    <cellStyle name="ผลรวม 4" xfId="1832"/>
    <cellStyle name="แย่" xfId="1833"/>
    <cellStyle name="แย่ 2" xfId="1834"/>
    <cellStyle name="แย่ 3" xfId="1835"/>
    <cellStyle name="แย่ 4" xfId="1836"/>
    <cellStyle name="Currency" xfId="1837"/>
    <cellStyle name="Currency [0]" xfId="1838"/>
    <cellStyle name="ส่วนที่ถูกเน้น1" xfId="1839"/>
    <cellStyle name="ส่วนที่ถูกเน้น1 2" xfId="1840"/>
    <cellStyle name="ส่วนที่ถูกเน้น1 3" xfId="1841"/>
    <cellStyle name="ส่วนที่ถูกเน้น1 4" xfId="1842"/>
    <cellStyle name="ส่วนที่ถูกเน้น2" xfId="1843"/>
    <cellStyle name="ส่วนที่ถูกเน้น2 2" xfId="1844"/>
    <cellStyle name="ส่วนที่ถูกเน้น2 3" xfId="1845"/>
    <cellStyle name="ส่วนที่ถูกเน้น2 4" xfId="1846"/>
    <cellStyle name="ส่วนที่ถูกเน้น3" xfId="1847"/>
    <cellStyle name="ส่วนที่ถูกเน้น3 2" xfId="1848"/>
    <cellStyle name="ส่วนที่ถูกเน้น3 3" xfId="1849"/>
    <cellStyle name="ส่วนที่ถูกเน้น3 4" xfId="1850"/>
    <cellStyle name="ส่วนที่ถูกเน้น4" xfId="1851"/>
    <cellStyle name="ส่วนที่ถูกเน้น4 2" xfId="1852"/>
    <cellStyle name="ส่วนที่ถูกเน้น4 3" xfId="1853"/>
    <cellStyle name="ส่วนที่ถูกเน้น4 4" xfId="1854"/>
    <cellStyle name="ส่วนที่ถูกเน้น5" xfId="1855"/>
    <cellStyle name="ส่วนที่ถูกเน้น5 2" xfId="1856"/>
    <cellStyle name="ส่วนที่ถูกเน้น5 3" xfId="1857"/>
    <cellStyle name="ส่วนที่ถูกเน้น5 4" xfId="1858"/>
    <cellStyle name="ส่วนที่ถูกเน้น6" xfId="1859"/>
    <cellStyle name="ส่วนที่ถูกเน้น6 2" xfId="1860"/>
    <cellStyle name="ส่วนที่ถูกเน้น6 3" xfId="1861"/>
    <cellStyle name="ส่วนที่ถูกเน้น6 4" xfId="1862"/>
    <cellStyle name="แสดงผล" xfId="1863"/>
    <cellStyle name="แสดงผล 2" xfId="1864"/>
    <cellStyle name="แสดงผล 3" xfId="1865"/>
    <cellStyle name="แสดงผล 4" xfId="1866"/>
    <cellStyle name="หมายเหตุ" xfId="1867"/>
    <cellStyle name="หมายเหตุ 2" xfId="1868"/>
    <cellStyle name="หมายเหตุ 3" xfId="1869"/>
    <cellStyle name="หมายเหตุ 4" xfId="1870"/>
    <cellStyle name="หัวเรื่อง 1" xfId="1871"/>
    <cellStyle name="หัวเรื่อง 1 2" xfId="1872"/>
    <cellStyle name="หัวเรื่อง 1 3" xfId="1873"/>
    <cellStyle name="หัวเรื่อง 1 4" xfId="1874"/>
    <cellStyle name="หัวเรื่อง 2" xfId="1875"/>
    <cellStyle name="หัวเรื่อง 2 2" xfId="1876"/>
    <cellStyle name="หัวเรื่อง 2 3" xfId="1877"/>
    <cellStyle name="หัวเรื่อง 2 4" xfId="1878"/>
    <cellStyle name="หัวเรื่อง 3" xfId="1879"/>
    <cellStyle name="หัวเรื่อง 3 2" xfId="1880"/>
    <cellStyle name="หัวเรื่อง 3 3" xfId="1881"/>
    <cellStyle name="หัวเรื่อง 3 4" xfId="1882"/>
    <cellStyle name="หัวเรื่อง 4" xfId="1883"/>
    <cellStyle name="หัวเรื่อง 4 2" xfId="1884"/>
    <cellStyle name="หัวเรื่อง 4 3" xfId="1885"/>
    <cellStyle name="หัวเรื่อง 4 4" xfId="1886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64"/>
  <sheetViews>
    <sheetView tabSelected="1" zoomScale="70" zoomScaleNormal="70" zoomScaleSheetLayoutView="86" workbookViewId="0" topLeftCell="O1">
      <pane ySplit="7" topLeftCell="A318" activePane="bottomLeft" state="frozen"/>
      <selection pane="topLeft" activeCell="A1" sqref="A1"/>
      <selection pane="bottomLeft" activeCell="Q326" sqref="Q326"/>
    </sheetView>
  </sheetViews>
  <sheetFormatPr defaultColWidth="9.00390625" defaultRowHeight="14.25"/>
  <cols>
    <col min="1" max="1" width="21.75390625" style="13" customWidth="1"/>
    <col min="2" max="2" width="11.75390625" style="13" customWidth="1"/>
    <col min="3" max="3" width="43.375" style="436" customWidth="1"/>
    <col min="4" max="5" width="10.125" style="437" customWidth="1"/>
    <col min="6" max="6" width="9.625" style="437" customWidth="1"/>
    <col min="7" max="7" width="10.25390625" style="437" customWidth="1"/>
    <col min="8" max="8" width="6.50390625" style="438" customWidth="1"/>
    <col min="9" max="9" width="8.875" style="434" customWidth="1"/>
    <col min="10" max="10" width="6.875" style="438" customWidth="1"/>
    <col min="11" max="11" width="10.125" style="13" bestFit="1" customWidth="1"/>
    <col min="12" max="12" width="9.375" style="439" customWidth="1"/>
    <col min="13" max="13" width="12.50390625" style="434" bestFit="1" customWidth="1"/>
    <col min="14" max="14" width="7.625" style="434" customWidth="1"/>
    <col min="15" max="15" width="6.50390625" style="13" bestFit="1" customWidth="1"/>
    <col min="16" max="16" width="9.00390625" style="434" bestFit="1" customWidth="1"/>
    <col min="17" max="17" width="8.375" style="434" customWidth="1"/>
    <col min="18" max="18" width="14.00390625" style="434" bestFit="1" customWidth="1"/>
    <col min="19" max="19" width="8.125" style="13" customWidth="1"/>
    <col min="20" max="20" width="7.50390625" style="13" customWidth="1"/>
    <col min="21" max="21" width="8.75390625" style="434" customWidth="1"/>
    <col min="22" max="22" width="8.875" style="434" customWidth="1"/>
    <col min="23" max="23" width="12.50390625" style="434" bestFit="1" customWidth="1"/>
    <col min="24" max="24" width="11.75390625" style="435" customWidth="1"/>
    <col min="25" max="25" width="22.875" style="434" customWidth="1"/>
    <col min="26" max="26" width="1.75390625" style="13" hidden="1" customWidth="1"/>
    <col min="27" max="27" width="9.625" style="13" customWidth="1"/>
    <col min="28" max="28" width="18.125" style="11" customWidth="1"/>
    <col min="29" max="29" width="22.875" style="11" customWidth="1"/>
    <col min="30" max="32" width="14.25390625" style="11" customWidth="1"/>
    <col min="33" max="33" width="14.875" style="11" customWidth="1"/>
    <col min="34" max="34" width="13.75390625" style="13" customWidth="1"/>
    <col min="35" max="35" width="13.625" style="11" customWidth="1"/>
    <col min="36" max="36" width="14.00390625" style="13" customWidth="1"/>
    <col min="37" max="37" width="13.50390625" style="11" customWidth="1"/>
    <col min="38" max="38" width="13.75390625" style="11" customWidth="1"/>
    <col min="39" max="39" width="18.125" style="13" customWidth="1"/>
    <col min="40" max="40" width="18.50390625" style="13" customWidth="1"/>
    <col min="41" max="41" width="14.50390625" style="13" customWidth="1"/>
    <col min="42" max="42" width="18.50390625" style="13" customWidth="1"/>
    <col min="43" max="43" width="6.375" style="13" customWidth="1"/>
    <col min="44" max="44" width="6.00390625" style="13" customWidth="1"/>
    <col min="45" max="45" width="18.50390625" style="13" customWidth="1"/>
    <col min="46" max="46" width="12.125" style="13" customWidth="1"/>
    <col min="47" max="47" width="13.75390625" style="13" customWidth="1"/>
    <col min="48" max="48" width="14.875" style="13" customWidth="1"/>
    <col min="49" max="49" width="18.50390625" style="13" customWidth="1"/>
    <col min="50" max="50" width="13.25390625" style="13" customWidth="1"/>
    <col min="51" max="51" width="12.625" style="13" bestFit="1" customWidth="1"/>
    <col min="52" max="52" width="13.00390625" style="13" bestFit="1" customWidth="1"/>
    <col min="53" max="53" width="18.75390625" style="13" bestFit="1" customWidth="1"/>
    <col min="54" max="54" width="12.00390625" style="13" customWidth="1"/>
    <col min="55" max="16384" width="9.00390625" style="13" customWidth="1"/>
  </cols>
  <sheetData>
    <row r="1" spans="1:44" s="2" customFormat="1" ht="34.5">
      <c r="A1" s="602" t="s">
        <v>414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1"/>
      <c r="AC1" s="3"/>
      <c r="AI1" s="2" t="s">
        <v>229</v>
      </c>
      <c r="AQ1" s="1"/>
      <c r="AR1" s="1"/>
    </row>
    <row r="2" spans="1:44" s="10" customFormat="1" ht="21" customHeight="1">
      <c r="A2" s="4"/>
      <c r="B2" s="4"/>
      <c r="C2" s="4"/>
      <c r="D2" s="5"/>
      <c r="E2" s="5"/>
      <c r="F2" s="5" t="s">
        <v>412</v>
      </c>
      <c r="G2" s="5"/>
      <c r="H2" s="6"/>
      <c r="I2" s="5"/>
      <c r="J2" s="6"/>
      <c r="K2" s="4"/>
      <c r="L2" s="7"/>
      <c r="M2" s="4"/>
      <c r="N2" s="4"/>
      <c r="O2" s="4"/>
      <c r="P2" s="4"/>
      <c r="Q2" s="4"/>
      <c r="R2" s="8"/>
      <c r="S2" s="4"/>
      <c r="T2" s="4"/>
      <c r="U2" s="4"/>
      <c r="V2" s="4"/>
      <c r="W2" s="4"/>
      <c r="X2" s="5"/>
      <c r="Y2" s="9"/>
      <c r="AB2" s="11"/>
      <c r="AC2" s="11"/>
      <c r="AD2" s="11"/>
      <c r="AE2" s="11"/>
      <c r="AF2" s="11"/>
      <c r="AG2" s="11"/>
      <c r="AI2" s="11"/>
      <c r="AK2" s="11"/>
      <c r="AL2" s="11"/>
      <c r="AQ2" s="4"/>
      <c r="AR2" s="4"/>
    </row>
    <row r="3" spans="1:26" ht="31.5" customHeight="1">
      <c r="A3" s="567" t="s">
        <v>0</v>
      </c>
      <c r="B3" s="570" t="s">
        <v>1</v>
      </c>
      <c r="C3" s="567" t="s">
        <v>2</v>
      </c>
      <c r="D3" s="573" t="s">
        <v>3</v>
      </c>
      <c r="E3" s="574"/>
      <c r="F3" s="577" t="s">
        <v>4</v>
      </c>
      <c r="G3" s="578"/>
      <c r="H3" s="581" t="s">
        <v>5</v>
      </c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3"/>
      <c r="X3" s="12" t="s">
        <v>6</v>
      </c>
      <c r="Y3" s="563" t="s">
        <v>7</v>
      </c>
      <c r="Z3" s="584" t="s">
        <v>8</v>
      </c>
    </row>
    <row r="4" spans="1:44" ht="27" customHeight="1">
      <c r="A4" s="568"/>
      <c r="B4" s="571"/>
      <c r="C4" s="568"/>
      <c r="D4" s="575"/>
      <c r="E4" s="576"/>
      <c r="F4" s="579"/>
      <c r="G4" s="580"/>
      <c r="H4" s="587" t="s">
        <v>9</v>
      </c>
      <c r="I4" s="588"/>
      <c r="J4" s="588"/>
      <c r="K4" s="588"/>
      <c r="L4" s="588"/>
      <c r="M4" s="589"/>
      <c r="N4" s="607" t="s">
        <v>10</v>
      </c>
      <c r="O4" s="608"/>
      <c r="P4" s="608"/>
      <c r="Q4" s="608"/>
      <c r="R4" s="609"/>
      <c r="S4" s="599" t="s">
        <v>398</v>
      </c>
      <c r="T4" s="600"/>
      <c r="U4" s="600"/>
      <c r="V4" s="600"/>
      <c r="W4" s="601"/>
      <c r="X4" s="14" t="s">
        <v>11</v>
      </c>
      <c r="Y4" s="564"/>
      <c r="Z4" s="585"/>
      <c r="AQ4" s="560" t="s">
        <v>12</v>
      </c>
      <c r="AR4" s="560"/>
    </row>
    <row r="5" spans="1:44" ht="31.5">
      <c r="A5" s="568"/>
      <c r="B5" s="571"/>
      <c r="C5" s="568"/>
      <c r="D5" s="15" t="s">
        <v>13</v>
      </c>
      <c r="E5" s="15" t="s">
        <v>14</v>
      </c>
      <c r="F5" s="16" t="s">
        <v>13</v>
      </c>
      <c r="G5" s="16" t="s">
        <v>14</v>
      </c>
      <c r="H5" s="17" t="s">
        <v>15</v>
      </c>
      <c r="I5" s="18" t="s">
        <v>16</v>
      </c>
      <c r="J5" s="17" t="s">
        <v>17</v>
      </c>
      <c r="K5" s="19" t="s">
        <v>18</v>
      </c>
      <c r="L5" s="20" t="s">
        <v>19</v>
      </c>
      <c r="M5" s="19" t="s">
        <v>20</v>
      </c>
      <c r="N5" s="21" t="s">
        <v>21</v>
      </c>
      <c r="O5" s="21" t="s">
        <v>15</v>
      </c>
      <c r="P5" s="21" t="s">
        <v>22</v>
      </c>
      <c r="Q5" s="21" t="s">
        <v>23</v>
      </c>
      <c r="R5" s="21" t="s">
        <v>24</v>
      </c>
      <c r="S5" s="22" t="s">
        <v>21</v>
      </c>
      <c r="T5" s="22" t="s">
        <v>15</v>
      </c>
      <c r="U5" s="23" t="s">
        <v>22</v>
      </c>
      <c r="V5" s="23" t="s">
        <v>23</v>
      </c>
      <c r="W5" s="23" t="s">
        <v>24</v>
      </c>
      <c r="X5" s="14" t="s">
        <v>25</v>
      </c>
      <c r="Y5" s="564"/>
      <c r="Z5" s="585"/>
      <c r="AI5" s="11" t="s">
        <v>229</v>
      </c>
      <c r="AQ5" s="24" t="s">
        <v>21</v>
      </c>
      <c r="AR5" s="25" t="s">
        <v>15</v>
      </c>
    </row>
    <row r="6" spans="1:44" ht="20.25" customHeight="1">
      <c r="A6" s="569"/>
      <c r="B6" s="572"/>
      <c r="C6" s="569"/>
      <c r="D6" s="26" t="s">
        <v>26</v>
      </c>
      <c r="E6" s="26" t="s">
        <v>26</v>
      </c>
      <c r="F6" s="27" t="s">
        <v>26</v>
      </c>
      <c r="G6" s="27" t="s">
        <v>26</v>
      </c>
      <c r="H6" s="28" t="s">
        <v>27</v>
      </c>
      <c r="I6" s="29" t="s">
        <v>28</v>
      </c>
      <c r="J6" s="28" t="s">
        <v>27</v>
      </c>
      <c r="K6" s="30" t="s">
        <v>28</v>
      </c>
      <c r="L6" s="31" t="s">
        <v>29</v>
      </c>
      <c r="M6" s="29" t="s">
        <v>399</v>
      </c>
      <c r="N6" s="32" t="s">
        <v>400</v>
      </c>
      <c r="O6" s="32" t="s">
        <v>30</v>
      </c>
      <c r="P6" s="33" t="s">
        <v>31</v>
      </c>
      <c r="Q6" s="33" t="s">
        <v>32</v>
      </c>
      <c r="R6" s="33" t="s">
        <v>33</v>
      </c>
      <c r="S6" s="34" t="s">
        <v>400</v>
      </c>
      <c r="T6" s="34" t="s">
        <v>30</v>
      </c>
      <c r="U6" s="34" t="s">
        <v>31</v>
      </c>
      <c r="V6" s="34" t="s">
        <v>32</v>
      </c>
      <c r="W6" s="34" t="s">
        <v>33</v>
      </c>
      <c r="X6" s="35" t="s">
        <v>33</v>
      </c>
      <c r="Y6" s="565"/>
      <c r="Z6" s="586"/>
      <c r="AQ6" s="36" t="s">
        <v>400</v>
      </c>
      <c r="AR6" s="36" t="s">
        <v>30</v>
      </c>
    </row>
    <row r="7" spans="1:44" s="53" customFormat="1" ht="25.5" customHeight="1">
      <c r="A7" s="37" t="s">
        <v>34</v>
      </c>
      <c r="B7" s="38"/>
      <c r="C7" s="39"/>
      <c r="D7" s="40"/>
      <c r="E7" s="40"/>
      <c r="F7" s="40"/>
      <c r="G7" s="40"/>
      <c r="H7" s="41"/>
      <c r="I7" s="42"/>
      <c r="J7" s="41"/>
      <c r="K7" s="43"/>
      <c r="L7" s="44"/>
      <c r="M7" s="45">
        <f>M8+M119</f>
        <v>-1.3171200000000003</v>
      </c>
      <c r="N7" s="42"/>
      <c r="O7" s="46">
        <f>O8+O119</f>
        <v>458</v>
      </c>
      <c r="P7" s="46">
        <f>P8+P119</f>
        <v>0</v>
      </c>
      <c r="Q7" s="47"/>
      <c r="R7" s="45">
        <f>R8+R119</f>
        <v>0</v>
      </c>
      <c r="S7" s="42"/>
      <c r="T7" s="46">
        <f>T8+T119</f>
        <v>240</v>
      </c>
      <c r="U7" s="46">
        <f>U8+U119</f>
        <v>0</v>
      </c>
      <c r="V7" s="42"/>
      <c r="W7" s="45">
        <f>W8+W119</f>
        <v>0</v>
      </c>
      <c r="X7" s="45">
        <f>X8+X119</f>
        <v>-0.8771200000000003</v>
      </c>
      <c r="Y7" s="48"/>
      <c r="Z7" s="49"/>
      <c r="AA7" s="50"/>
      <c r="AB7" s="51"/>
      <c r="AC7" s="52"/>
      <c r="AD7" s="52"/>
      <c r="AE7" s="52">
        <v>0.8</v>
      </c>
      <c r="AF7" s="52"/>
      <c r="AG7" s="52"/>
      <c r="AI7" s="52"/>
      <c r="AK7" s="52"/>
      <c r="AL7" s="52"/>
      <c r="AQ7" s="42"/>
      <c r="AR7" s="46"/>
    </row>
    <row r="8" spans="1:44" s="53" customFormat="1" ht="34.5" thickBot="1">
      <c r="A8" s="54" t="s">
        <v>35</v>
      </c>
      <c r="B8" s="55"/>
      <c r="C8" s="56"/>
      <c r="D8" s="57"/>
      <c r="E8" s="57"/>
      <c r="F8" s="57"/>
      <c r="G8" s="57"/>
      <c r="H8" s="58"/>
      <c r="I8" s="59"/>
      <c r="J8" s="58"/>
      <c r="K8" s="60"/>
      <c r="L8" s="61"/>
      <c r="M8" s="62">
        <f>+M9+M51+M62+M81</f>
        <v>-0.46828800000000004</v>
      </c>
      <c r="N8" s="59"/>
      <c r="O8" s="58">
        <f>+O9+O51+O62+O81+O98</f>
        <v>269</v>
      </c>
      <c r="P8" s="63">
        <f>+P9+P51+P62+P81</f>
        <v>0</v>
      </c>
      <c r="Q8" s="64"/>
      <c r="R8" s="62">
        <f>+R9+R51+R62+R81</f>
        <v>0</v>
      </c>
      <c r="S8" s="59"/>
      <c r="T8" s="58">
        <f>+T9+T51+T62+T81+T98</f>
        <v>126</v>
      </c>
      <c r="U8" s="60">
        <f>+U9+U51+U62+U81</f>
        <v>0</v>
      </c>
      <c r="V8" s="64"/>
      <c r="W8" s="62">
        <f>+W9+W51+W62+W81</f>
        <v>0</v>
      </c>
      <c r="X8" s="62">
        <f>+X9+X51+X62+X81</f>
        <v>-0.46828800000000004</v>
      </c>
      <c r="Y8" s="65"/>
      <c r="Z8" s="66"/>
      <c r="AA8" s="50">
        <f>+M8+R8+W8</f>
        <v>-0.46828800000000004</v>
      </c>
      <c r="AB8" s="67" t="s">
        <v>36</v>
      </c>
      <c r="AC8" s="3" t="s">
        <v>37</v>
      </c>
      <c r="AD8" s="52"/>
      <c r="AE8" s="52"/>
      <c r="AF8" s="52"/>
      <c r="AG8" s="52"/>
      <c r="AI8" s="52"/>
      <c r="AK8" s="52"/>
      <c r="AL8" s="52"/>
      <c r="AQ8" s="68"/>
      <c r="AR8" s="69"/>
    </row>
    <row r="9" spans="1:44" ht="42.75" customHeight="1">
      <c r="A9" s="590" t="s">
        <v>38</v>
      </c>
      <c r="B9" s="591"/>
      <c r="C9" s="70"/>
      <c r="D9" s="71"/>
      <c r="E9" s="71"/>
      <c r="F9" s="71"/>
      <c r="G9" s="71"/>
      <c r="H9" s="72"/>
      <c r="I9" s="73"/>
      <c r="J9" s="72"/>
      <c r="K9" s="74"/>
      <c r="L9" s="75"/>
      <c r="M9" s="76">
        <f>SUM(M10:M50)</f>
        <v>0</v>
      </c>
      <c r="N9" s="73"/>
      <c r="O9" s="77">
        <f>O11+O12+O16+O17+O41+O42+O47+O49+O50+O33</f>
        <v>54</v>
      </c>
      <c r="P9" s="76">
        <f>SUM(P10:P50)</f>
        <v>0</v>
      </c>
      <c r="Q9" s="78"/>
      <c r="R9" s="76">
        <f>SUM(R10:R50)</f>
        <v>0</v>
      </c>
      <c r="S9" s="73"/>
      <c r="T9" s="79">
        <f>SUM(T10:T50)</f>
        <v>24</v>
      </c>
      <c r="U9" s="80">
        <f>SUM(U10:U50)</f>
        <v>0</v>
      </c>
      <c r="V9" s="78"/>
      <c r="W9" s="76">
        <f>SUM(W10:W50)</f>
        <v>0</v>
      </c>
      <c r="X9" s="76">
        <f>SUM(X10:X50)</f>
        <v>0</v>
      </c>
      <c r="Y9" s="81"/>
      <c r="Z9" s="82"/>
      <c r="AA9" s="83">
        <f>+M9+R9+W9</f>
        <v>0</v>
      </c>
      <c r="AD9" s="561" t="s">
        <v>39</v>
      </c>
      <c r="AE9" s="562"/>
      <c r="AF9" s="562"/>
      <c r="AG9" s="562"/>
      <c r="AH9" s="84"/>
      <c r="AQ9" s="85"/>
      <c r="AR9" s="86"/>
    </row>
    <row r="10" spans="1:44" s="101" customFormat="1" ht="27.75" customHeight="1">
      <c r="A10" s="87" t="s">
        <v>40</v>
      </c>
      <c r="B10" s="88">
        <v>1</v>
      </c>
      <c r="C10" s="87" t="s">
        <v>41</v>
      </c>
      <c r="D10" s="89">
        <v>1.15</v>
      </c>
      <c r="E10" s="89">
        <v>1</v>
      </c>
      <c r="F10" s="89">
        <v>1.2</v>
      </c>
      <c r="G10" s="89">
        <v>1</v>
      </c>
      <c r="H10" s="90">
        <v>1</v>
      </c>
      <c r="I10" s="91">
        <v>6</v>
      </c>
      <c r="J10" s="92"/>
      <c r="K10" s="92"/>
      <c r="L10" s="92"/>
      <c r="M10" s="92"/>
      <c r="N10" s="93"/>
      <c r="O10" s="94"/>
      <c r="P10" s="92"/>
      <c r="Q10" s="95"/>
      <c r="R10" s="95"/>
      <c r="S10" s="96">
        <v>3</v>
      </c>
      <c r="T10" s="97">
        <v>4</v>
      </c>
      <c r="U10" s="95"/>
      <c r="V10" s="95"/>
      <c r="W10" s="95"/>
      <c r="X10" s="98">
        <f>M10+R10+W10</f>
        <v>0</v>
      </c>
      <c r="Y10" s="99"/>
      <c r="Z10" s="100" t="s">
        <v>42</v>
      </c>
      <c r="AD10" s="556" t="s">
        <v>43</v>
      </c>
      <c r="AE10" s="557"/>
      <c r="AF10" s="557"/>
      <c r="AG10" s="102"/>
      <c r="AH10" s="103"/>
      <c r="AQ10" s="104">
        <v>3</v>
      </c>
      <c r="AR10" s="105">
        <v>3</v>
      </c>
    </row>
    <row r="11" spans="1:44" s="101" customFormat="1" ht="27.75" customHeight="1" thickBot="1">
      <c r="A11" s="87" t="s">
        <v>40</v>
      </c>
      <c r="B11" s="88">
        <v>2</v>
      </c>
      <c r="C11" s="87" t="s">
        <v>47</v>
      </c>
      <c r="D11" s="89">
        <v>1.66</v>
      </c>
      <c r="E11" s="89">
        <v>1.19</v>
      </c>
      <c r="F11" s="89">
        <v>1.68</v>
      </c>
      <c r="G11" s="89">
        <v>1.19</v>
      </c>
      <c r="H11" s="90"/>
      <c r="I11" s="91"/>
      <c r="J11" s="95"/>
      <c r="K11" s="95"/>
      <c r="L11" s="95"/>
      <c r="M11" s="95"/>
      <c r="N11" s="93">
        <v>1</v>
      </c>
      <c r="O11" s="94">
        <v>2</v>
      </c>
      <c r="P11" s="106"/>
      <c r="Q11" s="92"/>
      <c r="R11" s="92"/>
      <c r="S11" s="96"/>
      <c r="T11" s="97"/>
      <c r="U11" s="95"/>
      <c r="V11" s="95"/>
      <c r="W11" s="95"/>
      <c r="X11" s="98">
        <f>M11+R11+W11</f>
        <v>0</v>
      </c>
      <c r="Y11" s="99"/>
      <c r="Z11" s="100"/>
      <c r="AD11" s="549" t="s">
        <v>45</v>
      </c>
      <c r="AE11" s="540"/>
      <c r="AF11" s="540"/>
      <c r="AG11" s="102">
        <f>_xlfn.COUNTIFS(A121:A216,"เจ้าเจ็ดบางยี่หน",B121:B216,"&gt;0")</f>
        <v>6</v>
      </c>
      <c r="AH11" s="103" t="s">
        <v>46</v>
      </c>
      <c r="AI11" s="109"/>
      <c r="AQ11" s="104"/>
      <c r="AR11" s="105"/>
    </row>
    <row r="12" spans="1:44" s="101" customFormat="1" ht="27.75" customHeight="1" thickBot="1">
      <c r="A12" s="87" t="s">
        <v>40</v>
      </c>
      <c r="B12" s="88">
        <v>3</v>
      </c>
      <c r="C12" s="87" t="s">
        <v>44</v>
      </c>
      <c r="D12" s="89">
        <v>1.18</v>
      </c>
      <c r="E12" s="89">
        <v>1.19</v>
      </c>
      <c r="F12" s="89">
        <v>1.19</v>
      </c>
      <c r="G12" s="89">
        <v>1.19</v>
      </c>
      <c r="H12" s="90"/>
      <c r="I12" s="91"/>
      <c r="J12" s="92"/>
      <c r="K12" s="92"/>
      <c r="L12" s="92"/>
      <c r="M12" s="92"/>
      <c r="N12" s="93">
        <v>1</v>
      </c>
      <c r="O12" s="94">
        <v>2</v>
      </c>
      <c r="P12" s="95"/>
      <c r="Q12" s="95"/>
      <c r="R12" s="92"/>
      <c r="S12" s="96"/>
      <c r="T12" s="97"/>
      <c r="U12" s="95"/>
      <c r="V12" s="95"/>
      <c r="W12" s="95"/>
      <c r="X12" s="98">
        <f>M12+R12+W12</f>
        <v>0</v>
      </c>
      <c r="Y12" s="99"/>
      <c r="Z12" s="100"/>
      <c r="AB12" s="110"/>
      <c r="AC12" s="110"/>
      <c r="AD12" s="107" t="s">
        <v>48</v>
      </c>
      <c r="AE12" s="108"/>
      <c r="AF12" s="108"/>
      <c r="AG12" s="111">
        <f>_xlfn.SUMIFS(O121:O216,A121:A216,"เจ้าเจ็ดบางยี่หน",O121:O216,"&gt;0")</f>
        <v>12</v>
      </c>
      <c r="AH12" s="102" t="s">
        <v>30</v>
      </c>
      <c r="AI12" s="112">
        <f>_xlfn.COUNTIFS(A112:A217,"เจ้าเจ็ดบางยี่หน",O112:O217,"&gt;0")</f>
        <v>2</v>
      </c>
      <c r="AJ12" s="113" t="s">
        <v>46</v>
      </c>
      <c r="AQ12" s="104">
        <v>3</v>
      </c>
      <c r="AR12" s="105">
        <v>7</v>
      </c>
    </row>
    <row r="13" spans="1:44" s="101" customFormat="1" ht="27.75" customHeight="1">
      <c r="A13" s="87" t="s">
        <v>40</v>
      </c>
      <c r="B13" s="88">
        <v>4</v>
      </c>
      <c r="C13" s="87" t="s">
        <v>49</v>
      </c>
      <c r="D13" s="89">
        <v>0.97</v>
      </c>
      <c r="E13" s="89">
        <v>0.93</v>
      </c>
      <c r="F13" s="89">
        <v>0.97</v>
      </c>
      <c r="G13" s="89">
        <v>0.93</v>
      </c>
      <c r="H13" s="90">
        <v>1</v>
      </c>
      <c r="I13" s="91">
        <v>6</v>
      </c>
      <c r="J13" s="92"/>
      <c r="K13" s="92"/>
      <c r="L13" s="92"/>
      <c r="M13" s="92"/>
      <c r="N13" s="93"/>
      <c r="O13" s="94"/>
      <c r="P13" s="92"/>
      <c r="Q13" s="95"/>
      <c r="R13" s="92"/>
      <c r="S13" s="96"/>
      <c r="T13" s="97"/>
      <c r="U13" s="95"/>
      <c r="V13" s="95"/>
      <c r="W13" s="95"/>
      <c r="X13" s="98">
        <f>M13+R13+W13</f>
        <v>0</v>
      </c>
      <c r="Y13" s="99"/>
      <c r="Z13" s="100"/>
      <c r="AD13" s="107" t="s">
        <v>50</v>
      </c>
      <c r="AE13" s="108"/>
      <c r="AF13" s="108"/>
      <c r="AG13" s="111">
        <f>_xlfn.SUMIFS(T121:T216,A121:A216,"เจ้าเจ็ดบางยี่หน",S121:S216,"&gt;0")</f>
        <v>14</v>
      </c>
      <c r="AH13" s="103" t="s">
        <v>30</v>
      </c>
      <c r="AI13" s="114"/>
      <c r="AJ13" s="114"/>
      <c r="AK13" s="114"/>
      <c r="AL13" s="114"/>
      <c r="AM13" s="114"/>
      <c r="AQ13" s="104">
        <v>2</v>
      </c>
      <c r="AR13" s="105">
        <v>4</v>
      </c>
    </row>
    <row r="14" spans="1:44" s="101" customFormat="1" ht="27.75" customHeight="1">
      <c r="A14" s="87"/>
      <c r="B14" s="88"/>
      <c r="C14" s="87"/>
      <c r="D14" s="89"/>
      <c r="E14" s="89"/>
      <c r="F14" s="89"/>
      <c r="G14" s="89"/>
      <c r="H14" s="90"/>
      <c r="I14" s="91"/>
      <c r="J14" s="92"/>
      <c r="K14" s="92"/>
      <c r="L14" s="92"/>
      <c r="M14" s="92"/>
      <c r="N14" s="93"/>
      <c r="O14" s="94"/>
      <c r="P14" s="92"/>
      <c r="Q14" s="95"/>
      <c r="R14" s="92"/>
      <c r="S14" s="96"/>
      <c r="T14" s="97"/>
      <c r="U14" s="95"/>
      <c r="V14" s="95"/>
      <c r="W14" s="95"/>
      <c r="X14" s="98"/>
      <c r="Y14" s="99"/>
      <c r="Z14" s="100"/>
      <c r="AD14" s="115" t="s">
        <v>52</v>
      </c>
      <c r="AE14" s="116"/>
      <c r="AF14" s="116"/>
      <c r="AG14" s="117">
        <f>SUMIF(A121:A216,"เจ้าเจ็ดบางยี่หน",X121:X216)</f>
        <v>0</v>
      </c>
      <c r="AH14" s="118" t="s">
        <v>53</v>
      </c>
      <c r="AI14" s="110"/>
      <c r="AQ14" s="119">
        <v>1</v>
      </c>
      <c r="AR14" s="120">
        <v>4</v>
      </c>
    </row>
    <row r="15" spans="1:44" s="101" customFormat="1" ht="27.75" customHeight="1">
      <c r="A15" s="87" t="s">
        <v>55</v>
      </c>
      <c r="B15" s="88">
        <v>1</v>
      </c>
      <c r="C15" s="87" t="s">
        <v>396</v>
      </c>
      <c r="D15" s="89">
        <v>-0.05</v>
      </c>
      <c r="E15" s="89">
        <v>0.35</v>
      </c>
      <c r="F15" s="89">
        <v>0.2</v>
      </c>
      <c r="G15" s="89">
        <v>0.32</v>
      </c>
      <c r="H15" s="90">
        <v>0.75</v>
      </c>
      <c r="I15" s="91"/>
      <c r="J15" s="95"/>
      <c r="K15" s="92"/>
      <c r="L15" s="92"/>
      <c r="M15" s="95"/>
      <c r="N15" s="93"/>
      <c r="O15" s="94"/>
      <c r="P15" s="92"/>
      <c r="Q15" s="95"/>
      <c r="R15" s="92"/>
      <c r="S15" s="96"/>
      <c r="T15" s="97"/>
      <c r="U15" s="512"/>
      <c r="V15" s="95"/>
      <c r="W15" s="507"/>
      <c r="X15" s="98">
        <f>M15+R15+W15</f>
        <v>0</v>
      </c>
      <c r="Y15" s="99"/>
      <c r="Z15" s="100"/>
      <c r="AD15" s="121"/>
      <c r="AE15" s="102"/>
      <c r="AF15" s="102"/>
      <c r="AG15" s="102"/>
      <c r="AH15" s="103"/>
      <c r="AQ15" s="122"/>
      <c r="AR15" s="123"/>
    </row>
    <row r="16" spans="1:44" s="101" customFormat="1" ht="27.75" customHeight="1">
      <c r="A16" s="87" t="s">
        <v>55</v>
      </c>
      <c r="B16" s="88">
        <v>2</v>
      </c>
      <c r="C16" s="87" t="s">
        <v>56</v>
      </c>
      <c r="D16" s="89">
        <v>0.35</v>
      </c>
      <c r="E16" s="89">
        <v>0.35</v>
      </c>
      <c r="F16" s="89">
        <v>0.33</v>
      </c>
      <c r="G16" s="89">
        <v>0.33</v>
      </c>
      <c r="H16" s="90">
        <v>0.87</v>
      </c>
      <c r="I16" s="91">
        <v>6</v>
      </c>
      <c r="J16" s="92"/>
      <c r="K16" s="92"/>
      <c r="L16" s="92"/>
      <c r="M16" s="92"/>
      <c r="N16" s="93">
        <v>6</v>
      </c>
      <c r="O16" s="94">
        <v>12</v>
      </c>
      <c r="P16" s="95"/>
      <c r="Q16" s="95"/>
      <c r="R16" s="508"/>
      <c r="S16" s="96"/>
      <c r="T16" s="97"/>
      <c r="U16" s="95"/>
      <c r="V16" s="95"/>
      <c r="W16" s="95"/>
      <c r="X16" s="98">
        <f>M16+R16+W16</f>
        <v>0</v>
      </c>
      <c r="Y16" s="99"/>
      <c r="Z16" s="100" t="s">
        <v>42</v>
      </c>
      <c r="AB16" s="124">
        <f>G16-F16</f>
        <v>0</v>
      </c>
      <c r="AC16" s="124">
        <f>G16</f>
        <v>0.33</v>
      </c>
      <c r="AD16" s="556" t="s">
        <v>57</v>
      </c>
      <c r="AE16" s="557"/>
      <c r="AF16" s="557"/>
      <c r="AG16" s="102"/>
      <c r="AH16" s="103"/>
      <c r="AQ16" s="122"/>
      <c r="AR16" s="123"/>
    </row>
    <row r="17" spans="1:44" s="101" customFormat="1" ht="27.75" customHeight="1" thickBot="1">
      <c r="A17" s="87" t="s">
        <v>55</v>
      </c>
      <c r="B17" s="88">
        <v>3</v>
      </c>
      <c r="C17" s="87" t="s">
        <v>58</v>
      </c>
      <c r="D17" s="89"/>
      <c r="E17" s="89"/>
      <c r="F17" s="89"/>
      <c r="G17" s="89"/>
      <c r="H17" s="90"/>
      <c r="I17" s="91"/>
      <c r="J17" s="92"/>
      <c r="K17" s="92"/>
      <c r="L17" s="95"/>
      <c r="M17" s="125"/>
      <c r="N17" s="93">
        <v>3</v>
      </c>
      <c r="O17" s="94">
        <v>12</v>
      </c>
      <c r="P17" s="95"/>
      <c r="Q17" s="95"/>
      <c r="R17" s="509"/>
      <c r="S17" s="96">
        <v>3</v>
      </c>
      <c r="T17" s="97">
        <v>4</v>
      </c>
      <c r="U17" s="92"/>
      <c r="V17" s="95"/>
      <c r="W17" s="95"/>
      <c r="X17" s="98">
        <f>M17+R17+W17</f>
        <v>0</v>
      </c>
      <c r="Y17" s="99"/>
      <c r="Z17" s="100"/>
      <c r="AB17" s="110"/>
      <c r="AC17" s="110"/>
      <c r="AD17" s="549" t="s">
        <v>45</v>
      </c>
      <c r="AE17" s="540"/>
      <c r="AF17" s="540"/>
      <c r="AG17" s="102">
        <f>_xlfn.COUNTIFS(A218:A303,"เจ้าเจ็ดบางยี่หน",B218:B303,"&gt;0")</f>
        <v>10</v>
      </c>
      <c r="AH17" s="103" t="s">
        <v>46</v>
      </c>
      <c r="AI17" s="109"/>
      <c r="AQ17" s="122"/>
      <c r="AR17" s="123"/>
    </row>
    <row r="18" spans="1:44" s="101" customFormat="1" ht="27.75" customHeight="1" thickBot="1">
      <c r="A18" s="87" t="s">
        <v>55</v>
      </c>
      <c r="B18" s="88">
        <v>4</v>
      </c>
      <c r="C18" s="87" t="s">
        <v>59</v>
      </c>
      <c r="D18" s="89">
        <v>0.34</v>
      </c>
      <c r="E18" s="89">
        <v>0.34</v>
      </c>
      <c r="F18" s="89">
        <v>0.33</v>
      </c>
      <c r="G18" s="89">
        <v>0.33</v>
      </c>
      <c r="H18" s="90">
        <v>0.87</v>
      </c>
      <c r="I18" s="91"/>
      <c r="J18" s="95"/>
      <c r="K18" s="95"/>
      <c r="L18" s="95"/>
      <c r="M18" s="95"/>
      <c r="N18" s="126"/>
      <c r="O18" s="94"/>
      <c r="P18" s="92"/>
      <c r="Q18" s="95"/>
      <c r="R18" s="95"/>
      <c r="S18" s="96">
        <v>3</v>
      </c>
      <c r="T18" s="97">
        <v>2</v>
      </c>
      <c r="U18" s="95"/>
      <c r="V18" s="95"/>
      <c r="W18" s="95"/>
      <c r="X18" s="98">
        <f aca="true" t="shared" si="0" ref="X18:X50">M18+R18+W18</f>
        <v>0</v>
      </c>
      <c r="Y18" s="99"/>
      <c r="Z18" s="100"/>
      <c r="AB18" s="127"/>
      <c r="AD18" s="107" t="s">
        <v>48</v>
      </c>
      <c r="AE18" s="108"/>
      <c r="AF18" s="108"/>
      <c r="AG18" s="128">
        <f>_xlfn.SUMIFS(O218:O303,A218:A303,"เจ้าเจ็ดบางยี่หน",O218:O303,"&gt;0")</f>
        <v>0</v>
      </c>
      <c r="AH18" s="102" t="s">
        <v>30</v>
      </c>
      <c r="AI18" s="129">
        <f>_xlfn.COUNTIFS(A220:A309,"เจ้าเจ็ดบางยี่หน",O220:O309,"&gt;0")</f>
        <v>0</v>
      </c>
      <c r="AJ18" s="130" t="s">
        <v>46</v>
      </c>
      <c r="AQ18" s="122"/>
      <c r="AR18" s="123"/>
    </row>
    <row r="19" spans="1:44" s="101" customFormat="1" ht="27.75" customHeight="1" hidden="1">
      <c r="A19" s="87" t="s">
        <v>60</v>
      </c>
      <c r="B19" s="131">
        <v>1</v>
      </c>
      <c r="C19" s="87" t="s">
        <v>61</v>
      </c>
      <c r="D19" s="132"/>
      <c r="E19" s="132"/>
      <c r="F19" s="89"/>
      <c r="G19" s="89"/>
      <c r="H19" s="90">
        <v>1</v>
      </c>
      <c r="I19" s="91">
        <v>4</v>
      </c>
      <c r="J19" s="133"/>
      <c r="K19" s="133"/>
      <c r="L19" s="133"/>
      <c r="M19" s="133"/>
      <c r="N19" s="126">
        <v>0.5</v>
      </c>
      <c r="O19" s="94">
        <v>2</v>
      </c>
      <c r="P19" s="92"/>
      <c r="Q19" s="95"/>
      <c r="R19" s="95"/>
      <c r="S19" s="134"/>
      <c r="T19" s="97"/>
      <c r="U19" s="92"/>
      <c r="V19" s="133"/>
      <c r="W19" s="135"/>
      <c r="X19" s="98">
        <f t="shared" si="0"/>
        <v>0</v>
      </c>
      <c r="Y19" s="136"/>
      <c r="Z19" s="100" t="s">
        <v>42</v>
      </c>
      <c r="AD19" s="107" t="s">
        <v>50</v>
      </c>
      <c r="AE19" s="108"/>
      <c r="AF19" s="108"/>
      <c r="AG19" s="111">
        <f>_xlfn.SUMIFS(T218:T303,A218:A303,"เจ้าเจ็ดบางยี่หน",S218:S303,"&gt;0")</f>
        <v>14</v>
      </c>
      <c r="AH19" s="103" t="s">
        <v>30</v>
      </c>
      <c r="AQ19" s="122"/>
      <c r="AR19" s="123"/>
    </row>
    <row r="20" spans="1:44" s="101" customFormat="1" ht="27.75" customHeight="1" hidden="1" thickBot="1">
      <c r="A20" s="87" t="s">
        <v>60</v>
      </c>
      <c r="B20" s="131">
        <v>2</v>
      </c>
      <c r="C20" s="87" t="s">
        <v>62</v>
      </c>
      <c r="D20" s="132"/>
      <c r="E20" s="132"/>
      <c r="F20" s="89"/>
      <c r="G20" s="89"/>
      <c r="H20" s="90">
        <v>1</v>
      </c>
      <c r="I20" s="91">
        <v>4</v>
      </c>
      <c r="J20" s="133"/>
      <c r="K20" s="133"/>
      <c r="L20" s="133"/>
      <c r="M20" s="133"/>
      <c r="N20" s="126">
        <v>0.5</v>
      </c>
      <c r="O20" s="94">
        <v>2</v>
      </c>
      <c r="P20" s="92"/>
      <c r="Q20" s="95"/>
      <c r="R20" s="95"/>
      <c r="S20" s="134"/>
      <c r="T20" s="97"/>
      <c r="U20" s="92"/>
      <c r="V20" s="133"/>
      <c r="W20" s="135"/>
      <c r="X20" s="98">
        <f t="shared" si="0"/>
        <v>0</v>
      </c>
      <c r="Y20" s="136"/>
      <c r="Z20" s="100" t="s">
        <v>42</v>
      </c>
      <c r="AD20" s="137" t="s">
        <v>52</v>
      </c>
      <c r="AE20" s="138"/>
      <c r="AF20" s="138"/>
      <c r="AG20" s="139">
        <f>SUMIF(A218:A303,"เจ้าเจ็ดบางยี่หน",X218:X303)</f>
        <v>0</v>
      </c>
      <c r="AH20" s="140" t="s">
        <v>53</v>
      </c>
      <c r="AQ20" s="122"/>
      <c r="AR20" s="123"/>
    </row>
    <row r="21" spans="1:44" s="101" customFormat="1" ht="27.75" customHeight="1" hidden="1" thickBot="1">
      <c r="A21" s="87" t="s">
        <v>60</v>
      </c>
      <c r="B21" s="131">
        <v>3</v>
      </c>
      <c r="C21" s="87" t="s">
        <v>63</v>
      </c>
      <c r="D21" s="132"/>
      <c r="E21" s="132"/>
      <c r="F21" s="89"/>
      <c r="G21" s="89"/>
      <c r="H21" s="90">
        <v>1</v>
      </c>
      <c r="I21" s="91">
        <v>4</v>
      </c>
      <c r="J21" s="133"/>
      <c r="K21" s="133"/>
      <c r="L21" s="133"/>
      <c r="M21" s="133"/>
      <c r="N21" s="126">
        <v>3</v>
      </c>
      <c r="O21" s="94">
        <v>2</v>
      </c>
      <c r="P21" s="92"/>
      <c r="Q21" s="95"/>
      <c r="R21" s="95"/>
      <c r="S21" s="134"/>
      <c r="T21" s="97"/>
      <c r="U21" s="92"/>
      <c r="V21" s="133"/>
      <c r="W21" s="135"/>
      <c r="X21" s="98">
        <f t="shared" si="0"/>
        <v>0</v>
      </c>
      <c r="Y21" s="136"/>
      <c r="Z21" s="100" t="s">
        <v>42</v>
      </c>
      <c r="AQ21" s="122"/>
      <c r="AR21" s="123"/>
    </row>
    <row r="22" spans="1:44" s="101" customFormat="1" ht="27.75" customHeight="1" hidden="1">
      <c r="A22" s="87" t="s">
        <v>60</v>
      </c>
      <c r="B22" s="131">
        <v>4</v>
      </c>
      <c r="C22" s="87" t="s">
        <v>64</v>
      </c>
      <c r="D22" s="132"/>
      <c r="E22" s="132"/>
      <c r="F22" s="89"/>
      <c r="G22" s="89"/>
      <c r="H22" s="90">
        <v>1</v>
      </c>
      <c r="I22" s="91">
        <v>2.4</v>
      </c>
      <c r="J22" s="133"/>
      <c r="K22" s="133"/>
      <c r="L22" s="133"/>
      <c r="M22" s="133"/>
      <c r="N22" s="93"/>
      <c r="O22" s="141"/>
      <c r="P22" s="92"/>
      <c r="Q22" s="95"/>
      <c r="R22" s="95"/>
      <c r="S22" s="134"/>
      <c r="T22" s="97"/>
      <c r="U22" s="92"/>
      <c r="V22" s="133"/>
      <c r="W22" s="135"/>
      <c r="X22" s="98">
        <f t="shared" si="0"/>
        <v>0</v>
      </c>
      <c r="Y22" s="136"/>
      <c r="Z22" s="100" t="s">
        <v>42</v>
      </c>
      <c r="AD22" s="554" t="s">
        <v>65</v>
      </c>
      <c r="AE22" s="555"/>
      <c r="AF22" s="555"/>
      <c r="AG22" s="555"/>
      <c r="AH22" s="142"/>
      <c r="AQ22" s="122"/>
      <c r="AR22" s="123"/>
    </row>
    <row r="23" spans="1:44" s="101" customFormat="1" ht="27.75" customHeight="1" hidden="1">
      <c r="A23" s="87" t="s">
        <v>60</v>
      </c>
      <c r="B23" s="131">
        <v>5</v>
      </c>
      <c r="C23" s="87" t="s">
        <v>66</v>
      </c>
      <c r="D23" s="132"/>
      <c r="E23" s="132"/>
      <c r="F23" s="89"/>
      <c r="G23" s="89"/>
      <c r="H23" s="90">
        <v>1</v>
      </c>
      <c r="I23" s="91">
        <v>6</v>
      </c>
      <c r="J23" s="133"/>
      <c r="K23" s="133"/>
      <c r="L23" s="133"/>
      <c r="M23" s="133"/>
      <c r="N23" s="126">
        <v>3</v>
      </c>
      <c r="O23" s="94">
        <v>2</v>
      </c>
      <c r="P23" s="92"/>
      <c r="Q23" s="95"/>
      <c r="R23" s="95"/>
      <c r="S23" s="134"/>
      <c r="T23" s="97"/>
      <c r="U23" s="92"/>
      <c r="V23" s="133"/>
      <c r="W23" s="135"/>
      <c r="X23" s="98">
        <f t="shared" si="0"/>
        <v>0</v>
      </c>
      <c r="Y23" s="136"/>
      <c r="Z23" s="100" t="s">
        <v>42</v>
      </c>
      <c r="AD23" s="556" t="s">
        <v>43</v>
      </c>
      <c r="AE23" s="557"/>
      <c r="AF23" s="557"/>
      <c r="AG23" s="102"/>
      <c r="AH23" s="103"/>
      <c r="AQ23" s="122"/>
      <c r="AR23" s="123"/>
    </row>
    <row r="24" spans="1:44" s="101" customFormat="1" ht="27.75" customHeight="1" hidden="1" thickBot="1">
      <c r="A24" s="87" t="s">
        <v>60</v>
      </c>
      <c r="B24" s="131">
        <v>6</v>
      </c>
      <c r="C24" s="87" t="s">
        <v>67</v>
      </c>
      <c r="D24" s="132"/>
      <c r="E24" s="132"/>
      <c r="F24" s="89"/>
      <c r="G24" s="89"/>
      <c r="H24" s="90">
        <v>1</v>
      </c>
      <c r="I24" s="91">
        <v>3</v>
      </c>
      <c r="J24" s="133"/>
      <c r="K24" s="133"/>
      <c r="L24" s="133"/>
      <c r="M24" s="133"/>
      <c r="N24" s="126">
        <v>0.5</v>
      </c>
      <c r="O24" s="94">
        <v>1</v>
      </c>
      <c r="P24" s="92"/>
      <c r="Q24" s="95"/>
      <c r="R24" s="95"/>
      <c r="S24" s="134"/>
      <c r="T24" s="97"/>
      <c r="U24" s="92"/>
      <c r="V24" s="133"/>
      <c r="W24" s="135"/>
      <c r="X24" s="98">
        <f t="shared" si="0"/>
        <v>0</v>
      </c>
      <c r="Y24" s="136"/>
      <c r="Z24" s="100" t="s">
        <v>42</v>
      </c>
      <c r="AD24" s="549" t="s">
        <v>45</v>
      </c>
      <c r="AE24" s="540"/>
      <c r="AF24" s="540"/>
      <c r="AG24" s="102">
        <f>_xlfn.COUNTIFS(A121:A216,"พระยาบรรลือ",B121:B216,"&gt;0")</f>
        <v>5</v>
      </c>
      <c r="AH24" s="103" t="s">
        <v>46</v>
      </c>
      <c r="AI24" s="109"/>
      <c r="AJ24" s="129"/>
      <c r="AQ24" s="122"/>
      <c r="AR24" s="123"/>
    </row>
    <row r="25" spans="1:44" s="101" customFormat="1" ht="27.75" customHeight="1" hidden="1" thickBot="1">
      <c r="A25" s="87" t="s">
        <v>60</v>
      </c>
      <c r="B25" s="131">
        <v>7</v>
      </c>
      <c r="C25" s="87" t="s">
        <v>68</v>
      </c>
      <c r="D25" s="132"/>
      <c r="E25" s="132"/>
      <c r="F25" s="89"/>
      <c r="G25" s="89"/>
      <c r="H25" s="90">
        <v>1</v>
      </c>
      <c r="I25" s="91">
        <v>3</v>
      </c>
      <c r="J25" s="133"/>
      <c r="K25" s="133"/>
      <c r="L25" s="133"/>
      <c r="M25" s="133"/>
      <c r="N25" s="126">
        <v>0.5</v>
      </c>
      <c r="O25" s="94">
        <v>1</v>
      </c>
      <c r="P25" s="92"/>
      <c r="Q25" s="95"/>
      <c r="R25" s="95"/>
      <c r="S25" s="134"/>
      <c r="T25" s="97"/>
      <c r="U25" s="92"/>
      <c r="V25" s="133"/>
      <c r="W25" s="135"/>
      <c r="X25" s="98">
        <f t="shared" si="0"/>
        <v>0</v>
      </c>
      <c r="Y25" s="136"/>
      <c r="Z25" s="100" t="s">
        <v>42</v>
      </c>
      <c r="AD25" s="107" t="s">
        <v>48</v>
      </c>
      <c r="AE25" s="108"/>
      <c r="AF25" s="108"/>
      <c r="AG25" s="111">
        <f>_xlfn.SUMIFS(O121:O216,A121:A216,"พระยาบรรลือ",O121:O216,"&gt;0")</f>
        <v>17</v>
      </c>
      <c r="AH25" s="102" t="s">
        <v>30</v>
      </c>
      <c r="AI25" s="129">
        <f>_xlfn.COUNTIFS(A112:A217,"พระยาบรรลือ",O112:O217,"&gt;0")</f>
        <v>4</v>
      </c>
      <c r="AJ25" s="143" t="s">
        <v>46</v>
      </c>
      <c r="AQ25" s="122"/>
      <c r="AR25" s="123"/>
    </row>
    <row r="26" spans="1:44" s="101" customFormat="1" ht="27.75" customHeight="1" hidden="1">
      <c r="A26" s="87" t="s">
        <v>60</v>
      </c>
      <c r="B26" s="131">
        <v>8</v>
      </c>
      <c r="C26" s="87" t="s">
        <v>69</v>
      </c>
      <c r="D26" s="132"/>
      <c r="E26" s="132"/>
      <c r="F26" s="89"/>
      <c r="G26" s="89"/>
      <c r="H26" s="90">
        <v>1</v>
      </c>
      <c r="I26" s="91">
        <v>6</v>
      </c>
      <c r="J26" s="133"/>
      <c r="K26" s="133"/>
      <c r="L26" s="133"/>
      <c r="M26" s="133"/>
      <c r="N26" s="126">
        <v>3</v>
      </c>
      <c r="O26" s="94">
        <v>2</v>
      </c>
      <c r="P26" s="92"/>
      <c r="Q26" s="95"/>
      <c r="R26" s="95"/>
      <c r="S26" s="134"/>
      <c r="T26" s="97"/>
      <c r="U26" s="92"/>
      <c r="V26" s="133"/>
      <c r="W26" s="135"/>
      <c r="X26" s="98">
        <f t="shared" si="0"/>
        <v>0</v>
      </c>
      <c r="Y26" s="136"/>
      <c r="Z26" s="100" t="s">
        <v>42</v>
      </c>
      <c r="AD26" s="107" t="s">
        <v>50</v>
      </c>
      <c r="AE26" s="108"/>
      <c r="AF26" s="108"/>
      <c r="AG26" s="111">
        <f>_xlfn.SUMIFS(T121:T216,A121:A216,"พระยาบรรลือ",S121:S216,"&gt;0")</f>
        <v>8</v>
      </c>
      <c r="AH26" s="103" t="s">
        <v>30</v>
      </c>
      <c r="AQ26" s="122"/>
      <c r="AR26" s="123"/>
    </row>
    <row r="27" spans="1:44" s="101" customFormat="1" ht="27.75" customHeight="1" hidden="1">
      <c r="A27" s="87" t="s">
        <v>60</v>
      </c>
      <c r="B27" s="131">
        <v>9</v>
      </c>
      <c r="C27" s="87" t="s">
        <v>70</v>
      </c>
      <c r="D27" s="132"/>
      <c r="E27" s="132"/>
      <c r="F27" s="89"/>
      <c r="G27" s="89"/>
      <c r="H27" s="90">
        <v>1</v>
      </c>
      <c r="I27" s="91">
        <v>4</v>
      </c>
      <c r="J27" s="133"/>
      <c r="K27" s="133"/>
      <c r="L27" s="133"/>
      <c r="M27" s="133"/>
      <c r="N27" s="126">
        <v>0.5</v>
      </c>
      <c r="O27" s="94">
        <v>3</v>
      </c>
      <c r="P27" s="92"/>
      <c r="Q27" s="95"/>
      <c r="R27" s="95"/>
      <c r="S27" s="134"/>
      <c r="T27" s="97"/>
      <c r="U27" s="92"/>
      <c r="V27" s="133"/>
      <c r="W27" s="135"/>
      <c r="X27" s="98">
        <f t="shared" si="0"/>
        <v>0</v>
      </c>
      <c r="Y27" s="136"/>
      <c r="Z27" s="100" t="s">
        <v>42</v>
      </c>
      <c r="AD27" s="115" t="s">
        <v>52</v>
      </c>
      <c r="AE27" s="116"/>
      <c r="AF27" s="116"/>
      <c r="AG27" s="117">
        <f>SUMIF(A121:A216,"พระยาบรรลือ",X121:X216)</f>
        <v>-0.7700000000000001</v>
      </c>
      <c r="AH27" s="118" t="s">
        <v>53</v>
      </c>
      <c r="AQ27" s="122"/>
      <c r="AR27" s="123"/>
    </row>
    <row r="28" spans="1:44" s="101" customFormat="1" ht="27.75" customHeight="1" hidden="1">
      <c r="A28" s="87" t="s">
        <v>60</v>
      </c>
      <c r="B28" s="131">
        <v>10</v>
      </c>
      <c r="C28" s="87" t="s">
        <v>71</v>
      </c>
      <c r="D28" s="132"/>
      <c r="E28" s="132"/>
      <c r="F28" s="89"/>
      <c r="G28" s="89"/>
      <c r="H28" s="90">
        <v>1</v>
      </c>
      <c r="I28" s="91">
        <v>4</v>
      </c>
      <c r="J28" s="133"/>
      <c r="K28" s="133"/>
      <c r="L28" s="133"/>
      <c r="M28" s="133"/>
      <c r="N28" s="126">
        <v>0.5</v>
      </c>
      <c r="O28" s="94">
        <v>2</v>
      </c>
      <c r="P28" s="92"/>
      <c r="Q28" s="95"/>
      <c r="R28" s="95"/>
      <c r="S28" s="134"/>
      <c r="T28" s="97"/>
      <c r="U28" s="92"/>
      <c r="V28" s="133"/>
      <c r="W28" s="135"/>
      <c r="X28" s="98">
        <f t="shared" si="0"/>
        <v>0</v>
      </c>
      <c r="Y28" s="136"/>
      <c r="Z28" s="100" t="s">
        <v>42</v>
      </c>
      <c r="AD28" s="121"/>
      <c r="AE28" s="102"/>
      <c r="AF28" s="102"/>
      <c r="AG28" s="102"/>
      <c r="AH28" s="103"/>
      <c r="AQ28" s="122"/>
      <c r="AR28" s="123"/>
    </row>
    <row r="29" spans="1:44" s="101" customFormat="1" ht="27.75" customHeight="1" hidden="1">
      <c r="A29" s="87" t="s">
        <v>60</v>
      </c>
      <c r="B29" s="131">
        <v>11</v>
      </c>
      <c r="C29" s="87" t="s">
        <v>72</v>
      </c>
      <c r="D29" s="132"/>
      <c r="E29" s="132"/>
      <c r="F29" s="89"/>
      <c r="G29" s="89"/>
      <c r="H29" s="90">
        <v>1</v>
      </c>
      <c r="I29" s="91">
        <v>4</v>
      </c>
      <c r="J29" s="133"/>
      <c r="K29" s="133"/>
      <c r="L29" s="133"/>
      <c r="M29" s="133"/>
      <c r="N29" s="126">
        <v>3</v>
      </c>
      <c r="O29" s="94">
        <v>2</v>
      </c>
      <c r="P29" s="92"/>
      <c r="Q29" s="95"/>
      <c r="R29" s="95"/>
      <c r="S29" s="134"/>
      <c r="T29" s="97"/>
      <c r="U29" s="92"/>
      <c r="V29" s="133"/>
      <c r="W29" s="135"/>
      <c r="X29" s="98">
        <f t="shared" si="0"/>
        <v>0</v>
      </c>
      <c r="Y29" s="136"/>
      <c r="Z29" s="100" t="s">
        <v>42</v>
      </c>
      <c r="AD29" s="556" t="s">
        <v>57</v>
      </c>
      <c r="AE29" s="557"/>
      <c r="AF29" s="557"/>
      <c r="AG29" s="102"/>
      <c r="AH29" s="103"/>
      <c r="AQ29" s="122"/>
      <c r="AR29" s="123"/>
    </row>
    <row r="30" spans="1:44" s="101" customFormat="1" ht="27.75" customHeight="1" hidden="1" thickBot="1">
      <c r="A30" s="87" t="s">
        <v>60</v>
      </c>
      <c r="B30" s="131">
        <v>12</v>
      </c>
      <c r="C30" s="87" t="s">
        <v>73</v>
      </c>
      <c r="D30" s="132"/>
      <c r="E30" s="132"/>
      <c r="F30" s="89"/>
      <c r="G30" s="89"/>
      <c r="H30" s="90">
        <v>1</v>
      </c>
      <c r="I30" s="91">
        <v>2.4</v>
      </c>
      <c r="J30" s="133"/>
      <c r="K30" s="133"/>
      <c r="L30" s="133"/>
      <c r="M30" s="133"/>
      <c r="N30" s="126">
        <v>0.5</v>
      </c>
      <c r="O30" s="94">
        <v>1</v>
      </c>
      <c r="P30" s="92"/>
      <c r="Q30" s="95"/>
      <c r="R30" s="95"/>
      <c r="S30" s="134"/>
      <c r="T30" s="97"/>
      <c r="U30" s="92"/>
      <c r="V30" s="133"/>
      <c r="W30" s="135"/>
      <c r="X30" s="98">
        <f t="shared" si="0"/>
        <v>0</v>
      </c>
      <c r="Y30" s="136"/>
      <c r="Z30" s="100" t="s">
        <v>42</v>
      </c>
      <c r="AD30" s="549" t="s">
        <v>45</v>
      </c>
      <c r="AE30" s="540"/>
      <c r="AF30" s="540"/>
      <c r="AG30" s="102">
        <f>_xlfn.COUNTIFS(A218:A295,"พระยาบรรลือ",B218:B295,"&gt;0")</f>
        <v>4</v>
      </c>
      <c r="AH30" s="103" t="s">
        <v>46</v>
      </c>
      <c r="AI30" s="109"/>
      <c r="AJ30" s="129"/>
      <c r="AQ30" s="122"/>
      <c r="AR30" s="123"/>
    </row>
    <row r="31" spans="1:44" s="101" customFormat="1" ht="27.75" customHeight="1" hidden="1" thickBot="1">
      <c r="A31" s="87" t="s">
        <v>60</v>
      </c>
      <c r="B31" s="131">
        <v>13</v>
      </c>
      <c r="C31" s="87" t="s">
        <v>74</v>
      </c>
      <c r="D31" s="132"/>
      <c r="E31" s="132"/>
      <c r="F31" s="89"/>
      <c r="G31" s="89"/>
      <c r="H31" s="90">
        <v>1</v>
      </c>
      <c r="I31" s="91">
        <v>4</v>
      </c>
      <c r="J31" s="133"/>
      <c r="K31" s="133"/>
      <c r="L31" s="133"/>
      <c r="M31" s="133"/>
      <c r="N31" s="126">
        <v>1</v>
      </c>
      <c r="O31" s="94">
        <v>2</v>
      </c>
      <c r="P31" s="92"/>
      <c r="Q31" s="95"/>
      <c r="R31" s="95"/>
      <c r="S31" s="134"/>
      <c r="T31" s="97"/>
      <c r="U31" s="92"/>
      <c r="V31" s="133"/>
      <c r="W31" s="135"/>
      <c r="X31" s="98">
        <f t="shared" si="0"/>
        <v>0</v>
      </c>
      <c r="Y31" s="136"/>
      <c r="Z31" s="100" t="s">
        <v>42</v>
      </c>
      <c r="AD31" s="107" t="s">
        <v>48</v>
      </c>
      <c r="AE31" s="108"/>
      <c r="AF31" s="108"/>
      <c r="AG31" s="144">
        <f>_xlfn.SUMIFS(O218:O295,A218:A295,"พระยาบรรลือ",O218:O295,"&gt;0")+_xlfn.SUMIFS(O218:O295,A218:A295,"ปทุมธานี",AA218:AA295,"block 2-2")+_xlfn.SUMIFS(O218:O295,A218:A295,"นนทบุรี",AA218:AA295,"block 2-2")</f>
        <v>37</v>
      </c>
      <c r="AH31" s="102" t="s">
        <v>30</v>
      </c>
      <c r="AI31" s="145">
        <f>_xlfn.COUNTIFS(A220:A309,"พระยาบรรลือ",O220:O309,"&gt;0")+_xlfn.COUNTIFS(A220:A309,"ปทุมธานี",AA220:AA309,"block 2-2")+_xlfn.COUNTIFS(A220:A309,"นนทบุรี",AA220:AA309,"block 2-2")</f>
        <v>37</v>
      </c>
      <c r="AJ31" s="143" t="s">
        <v>46</v>
      </c>
      <c r="AQ31" s="122"/>
      <c r="AR31" s="123"/>
    </row>
    <row r="32" spans="1:44" s="101" customFormat="1" ht="27.75" customHeight="1" hidden="1">
      <c r="A32" s="87" t="s">
        <v>60</v>
      </c>
      <c r="B32" s="131">
        <v>14</v>
      </c>
      <c r="C32" s="87" t="s">
        <v>75</v>
      </c>
      <c r="D32" s="132"/>
      <c r="E32" s="132"/>
      <c r="F32" s="89"/>
      <c r="G32" s="89"/>
      <c r="H32" s="90">
        <v>1</v>
      </c>
      <c r="I32" s="91">
        <v>2.7</v>
      </c>
      <c r="J32" s="133"/>
      <c r="K32" s="133"/>
      <c r="L32" s="133"/>
      <c r="M32" s="133"/>
      <c r="N32" s="126">
        <v>0.5</v>
      </c>
      <c r="O32" s="94">
        <v>2</v>
      </c>
      <c r="P32" s="92"/>
      <c r="Q32" s="95"/>
      <c r="R32" s="95"/>
      <c r="S32" s="134"/>
      <c r="T32" s="97"/>
      <c r="U32" s="92"/>
      <c r="V32" s="133"/>
      <c r="W32" s="135"/>
      <c r="X32" s="98">
        <f t="shared" si="0"/>
        <v>0</v>
      </c>
      <c r="Y32" s="136"/>
      <c r="Z32" s="100" t="s">
        <v>42</v>
      </c>
      <c r="AD32" s="107" t="s">
        <v>50</v>
      </c>
      <c r="AE32" s="108"/>
      <c r="AF32" s="108"/>
      <c r="AG32" s="144">
        <f>_xlfn.SUMIFS(T218:T295,A218:A295,"พระยาบรรลือ",S218:S295,"&gt;0")+_xlfn.SUMIFS(T218:T295,A218:A295,"ปทุมธานี",AA218:AA295,"block 2-2")+_xlfn.SUMIFS(T218:T295,A218:A295,"นนทบุรี",AA218:AA295,"block 2-2")</f>
        <v>10</v>
      </c>
      <c r="AH32" s="103" t="s">
        <v>30</v>
      </c>
      <c r="AQ32" s="122"/>
      <c r="AR32" s="123"/>
    </row>
    <row r="33" spans="1:44" s="101" customFormat="1" ht="27.75" customHeight="1" thickBot="1">
      <c r="A33" s="87" t="s">
        <v>60</v>
      </c>
      <c r="B33" s="88">
        <v>15</v>
      </c>
      <c r="C33" s="87" t="s">
        <v>76</v>
      </c>
      <c r="D33" s="146"/>
      <c r="E33" s="146"/>
      <c r="F33" s="146"/>
      <c r="G33" s="146"/>
      <c r="H33" s="90">
        <v>1</v>
      </c>
      <c r="I33" s="91">
        <v>6</v>
      </c>
      <c r="J33" s="92"/>
      <c r="K33" s="92"/>
      <c r="L33" s="92"/>
      <c r="M33" s="92"/>
      <c r="N33" s="126">
        <v>3</v>
      </c>
      <c r="O33" s="94">
        <v>4</v>
      </c>
      <c r="P33" s="92"/>
      <c r="Q33" s="92"/>
      <c r="R33" s="92"/>
      <c r="S33" s="96">
        <v>3</v>
      </c>
      <c r="T33" s="97">
        <v>2</v>
      </c>
      <c r="U33" s="95"/>
      <c r="V33" s="95"/>
      <c r="W33" s="95"/>
      <c r="X33" s="98">
        <f t="shared" si="0"/>
        <v>0</v>
      </c>
      <c r="Y33" s="99"/>
      <c r="Z33" s="100" t="s">
        <v>42</v>
      </c>
      <c r="AD33" s="137" t="s">
        <v>52</v>
      </c>
      <c r="AE33" s="138"/>
      <c r="AF33" s="138"/>
      <c r="AG33" s="139">
        <f>SUMIF(A218:A295,"พระยาบรรลือ",X218:X295)+_xlfn.SUMIFS(X218:X295,A218:A295,"ปทุมธานี",AA218:AA295,"block 2-2")+_xlfn.SUMIFS(X218:X295,A218:A295,"นนทบุรี",AA218:AA295,"block 2-2")</f>
        <v>-0.28</v>
      </c>
      <c r="AH33" s="140" t="s">
        <v>53</v>
      </c>
      <c r="AQ33" s="122"/>
      <c r="AR33" s="123"/>
    </row>
    <row r="34" spans="1:44" s="101" customFormat="1" ht="27.75" customHeight="1" hidden="1" thickBot="1">
      <c r="A34" s="87" t="s">
        <v>60</v>
      </c>
      <c r="B34" s="131">
        <v>16</v>
      </c>
      <c r="C34" s="87" t="s">
        <v>77</v>
      </c>
      <c r="D34" s="132"/>
      <c r="E34" s="132"/>
      <c r="F34" s="147"/>
      <c r="G34" s="132"/>
      <c r="H34" s="90">
        <v>1</v>
      </c>
      <c r="I34" s="91">
        <v>2.7</v>
      </c>
      <c r="J34" s="133"/>
      <c r="K34" s="133"/>
      <c r="L34" s="133"/>
      <c r="M34" s="133"/>
      <c r="N34" s="126">
        <v>0.5</v>
      </c>
      <c r="O34" s="94">
        <v>2</v>
      </c>
      <c r="P34" s="92"/>
      <c r="Q34" s="133"/>
      <c r="R34" s="133"/>
      <c r="S34" s="134"/>
      <c r="T34" s="97"/>
      <c r="U34" s="92"/>
      <c r="V34" s="133"/>
      <c r="W34" s="135"/>
      <c r="X34" s="98">
        <f t="shared" si="0"/>
        <v>0</v>
      </c>
      <c r="Y34" s="136"/>
      <c r="Z34" s="100" t="s">
        <v>42</v>
      </c>
      <c r="AQ34" s="122"/>
      <c r="AR34" s="123"/>
    </row>
    <row r="35" spans="1:44" s="101" customFormat="1" ht="27.75" customHeight="1" hidden="1">
      <c r="A35" s="87" t="s">
        <v>60</v>
      </c>
      <c r="B35" s="131">
        <v>17</v>
      </c>
      <c r="C35" s="87" t="s">
        <v>78</v>
      </c>
      <c r="D35" s="132"/>
      <c r="E35" s="132"/>
      <c r="F35" s="147"/>
      <c r="G35" s="132"/>
      <c r="H35" s="90">
        <v>1</v>
      </c>
      <c r="I35" s="91">
        <v>1</v>
      </c>
      <c r="J35" s="133"/>
      <c r="K35" s="133"/>
      <c r="L35" s="133"/>
      <c r="M35" s="133"/>
      <c r="N35" s="126">
        <v>0.5</v>
      </c>
      <c r="O35" s="94">
        <v>1</v>
      </c>
      <c r="P35" s="92"/>
      <c r="Q35" s="133"/>
      <c r="R35" s="133"/>
      <c r="S35" s="134"/>
      <c r="T35" s="97"/>
      <c r="U35" s="92"/>
      <c r="V35" s="133"/>
      <c r="W35" s="135"/>
      <c r="X35" s="98">
        <f t="shared" si="0"/>
        <v>0</v>
      </c>
      <c r="Y35" s="136"/>
      <c r="Z35" s="100" t="s">
        <v>42</v>
      </c>
      <c r="AD35" s="554" t="s">
        <v>79</v>
      </c>
      <c r="AE35" s="555"/>
      <c r="AF35" s="555"/>
      <c r="AG35" s="555"/>
      <c r="AH35" s="142"/>
      <c r="AQ35" s="148">
        <v>0.3</v>
      </c>
      <c r="AR35" s="149">
        <v>3</v>
      </c>
    </row>
    <row r="36" spans="1:44" s="101" customFormat="1" ht="27.75" customHeight="1" thickBot="1">
      <c r="A36" s="87" t="s">
        <v>60</v>
      </c>
      <c r="B36" s="88">
        <v>18</v>
      </c>
      <c r="C36" s="87" t="s">
        <v>80</v>
      </c>
      <c r="D36" s="150"/>
      <c r="E36" s="150"/>
      <c r="F36" s="151"/>
      <c r="G36" s="150"/>
      <c r="H36" s="90">
        <v>1</v>
      </c>
      <c r="I36" s="91">
        <v>2</v>
      </c>
      <c r="J36" s="95"/>
      <c r="K36" s="95"/>
      <c r="L36" s="95"/>
      <c r="M36" s="95"/>
      <c r="N36" s="93"/>
      <c r="O36" s="141"/>
      <c r="P36" s="92"/>
      <c r="Q36" s="95"/>
      <c r="R36" s="95"/>
      <c r="S36" s="134"/>
      <c r="T36" s="97"/>
      <c r="U36" s="92"/>
      <c r="V36" s="95"/>
      <c r="W36" s="92"/>
      <c r="X36" s="98">
        <f t="shared" si="0"/>
        <v>0</v>
      </c>
      <c r="Y36" s="99"/>
      <c r="Z36" s="100" t="s">
        <v>42</v>
      </c>
      <c r="AD36" s="556" t="s">
        <v>43</v>
      </c>
      <c r="AE36" s="557"/>
      <c r="AF36" s="557"/>
      <c r="AG36" s="102"/>
      <c r="AH36" s="103"/>
      <c r="AQ36" s="148">
        <v>0.15</v>
      </c>
      <c r="AR36" s="149">
        <v>2</v>
      </c>
    </row>
    <row r="37" spans="1:44" s="101" customFormat="1" ht="27.75" customHeight="1" hidden="1" thickBot="1">
      <c r="A37" s="87" t="s">
        <v>60</v>
      </c>
      <c r="B37" s="131">
        <v>19</v>
      </c>
      <c r="C37" s="87" t="s">
        <v>81</v>
      </c>
      <c r="D37" s="132"/>
      <c r="E37" s="132"/>
      <c r="F37" s="147"/>
      <c r="G37" s="132"/>
      <c r="H37" s="90">
        <v>1</v>
      </c>
      <c r="I37" s="91">
        <v>4</v>
      </c>
      <c r="J37" s="133"/>
      <c r="K37" s="133"/>
      <c r="L37" s="133"/>
      <c r="M37" s="133"/>
      <c r="N37" s="126">
        <v>3</v>
      </c>
      <c r="O37" s="94">
        <v>3</v>
      </c>
      <c r="P37" s="92"/>
      <c r="Q37" s="133"/>
      <c r="R37" s="133"/>
      <c r="S37" s="134"/>
      <c r="T37" s="97"/>
      <c r="U37" s="92"/>
      <c r="V37" s="133"/>
      <c r="W37" s="135"/>
      <c r="X37" s="98">
        <f t="shared" si="0"/>
        <v>0</v>
      </c>
      <c r="Y37" s="136"/>
      <c r="Z37" s="100" t="s">
        <v>42</v>
      </c>
      <c r="AD37" s="549" t="s">
        <v>45</v>
      </c>
      <c r="AE37" s="540"/>
      <c r="AF37" s="540"/>
      <c r="AG37" s="102">
        <f>_xlfn.COUNTIFS(A121:A216,"พระพิมล",B121:B216,"&gt;0")</f>
        <v>29</v>
      </c>
      <c r="AH37" s="103" t="s">
        <v>46</v>
      </c>
      <c r="AI37" s="109"/>
      <c r="AJ37" s="129"/>
      <c r="AQ37" s="122"/>
      <c r="AR37" s="123"/>
    </row>
    <row r="38" spans="1:54" s="101" customFormat="1" ht="27.75" customHeight="1" hidden="1" thickBot="1">
      <c r="A38" s="87" t="s">
        <v>60</v>
      </c>
      <c r="B38" s="131">
        <v>20</v>
      </c>
      <c r="C38" s="87" t="s">
        <v>82</v>
      </c>
      <c r="D38" s="132"/>
      <c r="E38" s="132"/>
      <c r="F38" s="147"/>
      <c r="G38" s="132"/>
      <c r="H38" s="90">
        <v>1</v>
      </c>
      <c r="I38" s="91">
        <v>4</v>
      </c>
      <c r="J38" s="133"/>
      <c r="K38" s="133"/>
      <c r="L38" s="133"/>
      <c r="M38" s="133"/>
      <c r="N38" s="126">
        <v>3</v>
      </c>
      <c r="O38" s="94">
        <v>3</v>
      </c>
      <c r="P38" s="92"/>
      <c r="Q38" s="133"/>
      <c r="R38" s="133"/>
      <c r="S38" s="134"/>
      <c r="T38" s="97"/>
      <c r="U38" s="92"/>
      <c r="V38" s="133"/>
      <c r="W38" s="135"/>
      <c r="X38" s="98">
        <f t="shared" si="0"/>
        <v>0</v>
      </c>
      <c r="Y38" s="136"/>
      <c r="Z38" s="100" t="s">
        <v>42</v>
      </c>
      <c r="AA38" s="152"/>
      <c r="AB38" s="124"/>
      <c r="AC38" s="124"/>
      <c r="AD38" s="107" t="s">
        <v>48</v>
      </c>
      <c r="AE38" s="108"/>
      <c r="AF38" s="108"/>
      <c r="AG38" s="111">
        <f>_xlfn.SUMIFS(O121:O216,A121:A216,"พระพิมล",O121:O216,"&gt;0")</f>
        <v>28</v>
      </c>
      <c r="AH38" s="102" t="s">
        <v>30</v>
      </c>
      <c r="AI38" s="153">
        <f>_xlfn.COUNTIFS(A112:A217,"พระพิมล",O112:O217,"&gt;0")</f>
        <v>4</v>
      </c>
      <c r="AJ38" s="143" t="s">
        <v>46</v>
      </c>
      <c r="AK38" s="152"/>
      <c r="AL38" s="152"/>
      <c r="AM38" s="152"/>
      <c r="AN38" s="152"/>
      <c r="AO38" s="152"/>
      <c r="AP38" s="152"/>
      <c r="AQ38" s="154"/>
      <c r="AR38" s="155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</row>
    <row r="39" spans="1:44" s="101" customFormat="1" ht="27.75" customHeight="1" hidden="1">
      <c r="A39" s="87" t="s">
        <v>60</v>
      </c>
      <c r="B39" s="131">
        <v>21</v>
      </c>
      <c r="C39" s="87" t="s">
        <v>83</v>
      </c>
      <c r="D39" s="132"/>
      <c r="E39" s="132"/>
      <c r="F39" s="147"/>
      <c r="G39" s="132"/>
      <c r="H39" s="90">
        <v>1</v>
      </c>
      <c r="I39" s="91">
        <v>3</v>
      </c>
      <c r="J39" s="133"/>
      <c r="K39" s="133"/>
      <c r="L39" s="133"/>
      <c r="M39" s="133"/>
      <c r="N39" s="126">
        <v>1</v>
      </c>
      <c r="O39" s="94">
        <v>2</v>
      </c>
      <c r="P39" s="92"/>
      <c r="Q39" s="133"/>
      <c r="R39" s="133"/>
      <c r="S39" s="96"/>
      <c r="T39" s="97"/>
      <c r="U39" s="95"/>
      <c r="V39" s="133"/>
      <c r="W39" s="133"/>
      <c r="X39" s="98">
        <f t="shared" si="0"/>
        <v>0</v>
      </c>
      <c r="Y39" s="136"/>
      <c r="Z39" s="100" t="s">
        <v>42</v>
      </c>
      <c r="AD39" s="107" t="s">
        <v>50</v>
      </c>
      <c r="AE39" s="108"/>
      <c r="AF39" s="108"/>
      <c r="AG39" s="144">
        <f>_xlfn.SUMIFS(T121:T216,A121:A216,"พระพิมล",S121:S216,"&gt;0")</f>
        <v>31</v>
      </c>
      <c r="AH39" s="103" t="s">
        <v>30</v>
      </c>
      <c r="AQ39" s="122"/>
      <c r="AR39" s="123"/>
    </row>
    <row r="40" spans="1:44" s="101" customFormat="1" ht="27.75" customHeight="1" hidden="1" thickBot="1">
      <c r="A40" s="87" t="s">
        <v>60</v>
      </c>
      <c r="B40" s="131">
        <v>22</v>
      </c>
      <c r="C40" s="87" t="s">
        <v>84</v>
      </c>
      <c r="D40" s="132"/>
      <c r="E40" s="132"/>
      <c r="F40" s="147"/>
      <c r="G40" s="132"/>
      <c r="H40" s="90">
        <v>1</v>
      </c>
      <c r="I40" s="91">
        <v>6</v>
      </c>
      <c r="J40" s="133"/>
      <c r="K40" s="133"/>
      <c r="L40" s="133"/>
      <c r="M40" s="133"/>
      <c r="N40" s="126">
        <v>3</v>
      </c>
      <c r="O40" s="94">
        <v>3</v>
      </c>
      <c r="P40" s="92"/>
      <c r="Q40" s="133"/>
      <c r="R40" s="133"/>
      <c r="S40" s="134"/>
      <c r="T40" s="97"/>
      <c r="U40" s="92"/>
      <c r="V40" s="133"/>
      <c r="W40" s="135"/>
      <c r="X40" s="98">
        <f t="shared" si="0"/>
        <v>0</v>
      </c>
      <c r="Y40" s="136"/>
      <c r="Z40" s="100" t="s">
        <v>42</v>
      </c>
      <c r="AD40" s="137" t="s">
        <v>52</v>
      </c>
      <c r="AE40" s="138"/>
      <c r="AF40" s="138"/>
      <c r="AG40" s="139">
        <f>SUMIF(A121:A216,"พระพิมล",X121:X216)+SUMIF(A121:A216,"สมุทรสาคร",X121:X216)</f>
        <v>-0.47</v>
      </c>
      <c r="AH40" s="140" t="s">
        <v>53</v>
      </c>
      <c r="AQ40" s="122"/>
      <c r="AR40" s="123"/>
    </row>
    <row r="41" spans="1:44" s="161" customFormat="1" ht="27.75" customHeight="1">
      <c r="A41" s="87" t="s">
        <v>85</v>
      </c>
      <c r="B41" s="156">
        <v>1</v>
      </c>
      <c r="C41" s="87" t="s">
        <v>86</v>
      </c>
      <c r="D41" s="157">
        <v>0.3</v>
      </c>
      <c r="E41" s="157">
        <v>0.48</v>
      </c>
      <c r="F41" s="157">
        <v>0.08</v>
      </c>
      <c r="G41" s="157">
        <v>0.4</v>
      </c>
      <c r="H41" s="90">
        <v>1</v>
      </c>
      <c r="I41" s="91">
        <v>6</v>
      </c>
      <c r="J41" s="158"/>
      <c r="K41" s="158"/>
      <c r="L41" s="158"/>
      <c r="M41" s="158"/>
      <c r="N41" s="126">
        <v>3</v>
      </c>
      <c r="O41" s="94">
        <v>5</v>
      </c>
      <c r="P41" s="158"/>
      <c r="Q41" s="158"/>
      <c r="R41" s="158"/>
      <c r="S41" s="96">
        <v>3</v>
      </c>
      <c r="T41" s="97">
        <v>2</v>
      </c>
      <c r="U41" s="158"/>
      <c r="V41" s="158"/>
      <c r="W41" s="158"/>
      <c r="X41" s="98">
        <f t="shared" si="0"/>
        <v>0</v>
      </c>
      <c r="Y41" s="159"/>
      <c r="Z41" s="160" t="s">
        <v>42</v>
      </c>
      <c r="AD41" s="558" t="s">
        <v>57</v>
      </c>
      <c r="AE41" s="559"/>
      <c r="AF41" s="559"/>
      <c r="AG41" s="162"/>
      <c r="AH41" s="163"/>
      <c r="AQ41" s="164"/>
      <c r="AR41" s="165"/>
    </row>
    <row r="42" spans="1:44" s="101" customFormat="1" ht="27.75" customHeight="1" thickBot="1">
      <c r="A42" s="87" t="s">
        <v>85</v>
      </c>
      <c r="B42" s="88">
        <v>2</v>
      </c>
      <c r="C42" s="87" t="s">
        <v>87</v>
      </c>
      <c r="D42" s="166">
        <v>0.35</v>
      </c>
      <c r="E42" s="166">
        <v>0.45</v>
      </c>
      <c r="F42" s="166">
        <v>-0.1</v>
      </c>
      <c r="G42" s="166">
        <v>0.18</v>
      </c>
      <c r="H42" s="90">
        <v>1</v>
      </c>
      <c r="I42" s="91">
        <v>6</v>
      </c>
      <c r="J42" s="95"/>
      <c r="K42" s="95"/>
      <c r="L42" s="95"/>
      <c r="M42" s="95"/>
      <c r="N42" s="126">
        <v>3</v>
      </c>
      <c r="O42" s="94">
        <v>5</v>
      </c>
      <c r="P42" s="95"/>
      <c r="Q42" s="95"/>
      <c r="R42" s="95"/>
      <c r="S42" s="96">
        <v>3</v>
      </c>
      <c r="T42" s="97">
        <v>2</v>
      </c>
      <c r="U42" s="95"/>
      <c r="V42" s="95"/>
      <c r="W42" s="95"/>
      <c r="X42" s="98">
        <f t="shared" si="0"/>
        <v>0</v>
      </c>
      <c r="Y42" s="99"/>
      <c r="Z42" s="100" t="s">
        <v>42</v>
      </c>
      <c r="AB42" s="102"/>
      <c r="AC42" s="102"/>
      <c r="AD42" s="549" t="s">
        <v>45</v>
      </c>
      <c r="AE42" s="540"/>
      <c r="AF42" s="540"/>
      <c r="AG42" s="167">
        <f>_xlfn.COUNTIFS(A218:A295,"พระพิมล",B218:B295,"&gt;0")+COUNTIF(AA218:AA295,"block 3-2")</f>
        <v>23</v>
      </c>
      <c r="AH42" s="103" t="s">
        <v>46</v>
      </c>
      <c r="AI42" s="109"/>
      <c r="AJ42" s="129"/>
      <c r="AQ42" s="122"/>
      <c r="AR42" s="123"/>
    </row>
    <row r="43" spans="1:54" s="101" customFormat="1" ht="27.75" customHeight="1" thickBot="1">
      <c r="A43" s="87" t="s">
        <v>85</v>
      </c>
      <c r="B43" s="88">
        <v>3</v>
      </c>
      <c r="C43" s="87" t="s">
        <v>88</v>
      </c>
      <c r="D43" s="166"/>
      <c r="E43" s="166"/>
      <c r="F43" s="166"/>
      <c r="G43" s="166"/>
      <c r="H43" s="90">
        <v>1</v>
      </c>
      <c r="I43" s="91">
        <v>2</v>
      </c>
      <c r="J43" s="95"/>
      <c r="K43" s="95"/>
      <c r="L43" s="95"/>
      <c r="M43" s="95"/>
      <c r="N43" s="126"/>
      <c r="O43" s="94"/>
      <c r="P43" s="92"/>
      <c r="Q43" s="95"/>
      <c r="R43" s="95"/>
      <c r="S43" s="96">
        <v>1</v>
      </c>
      <c r="T43" s="97">
        <v>1</v>
      </c>
      <c r="U43" s="92"/>
      <c r="V43" s="92"/>
      <c r="W43" s="92"/>
      <c r="X43" s="98">
        <f t="shared" si="0"/>
        <v>0</v>
      </c>
      <c r="Y43" s="99"/>
      <c r="Z43" s="100"/>
      <c r="AA43" s="152"/>
      <c r="AB43" s="124"/>
      <c r="AC43" s="124"/>
      <c r="AD43" s="107" t="s">
        <v>48</v>
      </c>
      <c r="AE43" s="108"/>
      <c r="AF43" s="108"/>
      <c r="AG43" s="111">
        <f>_xlfn.SUMIFS(O218:O295,A218:A295,"พระพิมล",O218:O295,"&gt;0")+SUMIF(AA218:AA295,"block 3-2",O218:O295)</f>
        <v>20</v>
      </c>
      <c r="AH43" s="102" t="s">
        <v>30</v>
      </c>
      <c r="AI43" s="168">
        <f>_xlfn.COUNTIFS(A220:A309,"พระพิมล",O220:O309,"&gt;0")+_xlfn.COUNTIFS(AA220:AA309,"block 3-2",O220:O309,"&gt;0")</f>
        <v>12</v>
      </c>
      <c r="AJ43" s="143" t="s">
        <v>46</v>
      </c>
      <c r="AK43" s="152"/>
      <c r="AL43" s="152"/>
      <c r="AM43" s="152"/>
      <c r="AN43" s="152"/>
      <c r="AO43" s="152"/>
      <c r="AP43" s="152"/>
      <c r="AQ43" s="154"/>
      <c r="AR43" s="155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</row>
    <row r="44" spans="1:54" s="101" customFormat="1" ht="27.75" customHeight="1">
      <c r="A44" s="87" t="s">
        <v>85</v>
      </c>
      <c r="B44" s="88">
        <v>4</v>
      </c>
      <c r="C44" s="87" t="s">
        <v>89</v>
      </c>
      <c r="D44" s="166"/>
      <c r="E44" s="166"/>
      <c r="F44" s="166"/>
      <c r="G44" s="166"/>
      <c r="H44" s="90">
        <v>1</v>
      </c>
      <c r="I44" s="91">
        <v>4</v>
      </c>
      <c r="J44" s="95"/>
      <c r="K44" s="95"/>
      <c r="L44" s="95"/>
      <c r="M44" s="95"/>
      <c r="N44" s="126"/>
      <c r="O44" s="94"/>
      <c r="P44" s="95"/>
      <c r="Q44" s="95"/>
      <c r="R44" s="95"/>
      <c r="S44" s="96">
        <v>0.8</v>
      </c>
      <c r="T44" s="97">
        <v>1</v>
      </c>
      <c r="U44" s="92"/>
      <c r="V44" s="92"/>
      <c r="W44" s="92"/>
      <c r="X44" s="98">
        <f t="shared" si="0"/>
        <v>0</v>
      </c>
      <c r="Y44" s="99"/>
      <c r="Z44" s="100"/>
      <c r="AA44" s="152"/>
      <c r="AB44" s="124"/>
      <c r="AC44" s="124"/>
      <c r="AD44" s="107" t="s">
        <v>50</v>
      </c>
      <c r="AE44" s="108"/>
      <c r="AF44" s="108"/>
      <c r="AG44" s="111">
        <f>_xlfn.SUMIFS(T218:T295,A218:A295,"พระพิมล",S218:S295,"&gt;0")+SUMIF(AA218:AA295,"block 3-2",T218:T295)</f>
        <v>5</v>
      </c>
      <c r="AH44" s="103" t="s">
        <v>30</v>
      </c>
      <c r="AI44" s="152"/>
      <c r="AJ44" s="152"/>
      <c r="AK44" s="152"/>
      <c r="AL44" s="152"/>
      <c r="AM44" s="152"/>
      <c r="AN44" s="152"/>
      <c r="AO44" s="152"/>
      <c r="AP44" s="152"/>
      <c r="AQ44" s="154"/>
      <c r="AR44" s="155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</row>
    <row r="45" spans="1:54" s="101" customFormat="1" ht="27.75" customHeight="1" thickBot="1">
      <c r="A45" s="87" t="s">
        <v>85</v>
      </c>
      <c r="B45" s="88">
        <v>5</v>
      </c>
      <c r="C45" s="87" t="s">
        <v>90</v>
      </c>
      <c r="D45" s="166"/>
      <c r="E45" s="166"/>
      <c r="F45" s="166"/>
      <c r="G45" s="166"/>
      <c r="H45" s="90">
        <v>1</v>
      </c>
      <c r="I45" s="91">
        <v>6</v>
      </c>
      <c r="J45" s="95"/>
      <c r="K45" s="95"/>
      <c r="L45" s="95"/>
      <c r="M45" s="95"/>
      <c r="N45" s="126"/>
      <c r="O45" s="94"/>
      <c r="P45" s="95"/>
      <c r="Q45" s="95"/>
      <c r="R45" s="95"/>
      <c r="S45" s="134"/>
      <c r="T45" s="97"/>
      <c r="U45" s="92"/>
      <c r="V45" s="95"/>
      <c r="W45" s="92"/>
      <c r="X45" s="98">
        <f t="shared" si="0"/>
        <v>0</v>
      </c>
      <c r="Y45" s="99"/>
      <c r="Z45" s="100"/>
      <c r="AA45" s="152"/>
      <c r="AB45" s="162"/>
      <c r="AC45" s="162"/>
      <c r="AD45" s="137" t="s">
        <v>52</v>
      </c>
      <c r="AE45" s="138"/>
      <c r="AF45" s="138"/>
      <c r="AG45" s="139">
        <f>SUMIF(A218:A295,"พระพิมล",X218:X295)+SUMIF(AA218:AA295,"block 3-2",X218:X295)</f>
        <v>-0.16</v>
      </c>
      <c r="AH45" s="140" t="s">
        <v>53</v>
      </c>
      <c r="AI45" s="152"/>
      <c r="AJ45" s="152"/>
      <c r="AK45" s="152"/>
      <c r="AL45" s="152"/>
      <c r="AM45" s="152"/>
      <c r="AN45" s="152"/>
      <c r="AO45" s="152"/>
      <c r="AP45" s="152"/>
      <c r="AQ45" s="154"/>
      <c r="AR45" s="155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</row>
    <row r="46" spans="1:54" s="101" customFormat="1" ht="27.75" customHeight="1" thickBot="1">
      <c r="A46" s="87" t="s">
        <v>85</v>
      </c>
      <c r="B46" s="88">
        <v>6</v>
      </c>
      <c r="C46" s="87" t="s">
        <v>91</v>
      </c>
      <c r="D46" s="166"/>
      <c r="E46" s="166"/>
      <c r="F46" s="166"/>
      <c r="G46" s="166"/>
      <c r="H46" s="90">
        <v>1</v>
      </c>
      <c r="I46" s="91">
        <v>6</v>
      </c>
      <c r="J46" s="95"/>
      <c r="K46" s="95"/>
      <c r="L46" s="95"/>
      <c r="M46" s="95"/>
      <c r="N46" s="126"/>
      <c r="O46" s="94"/>
      <c r="P46" s="95"/>
      <c r="Q46" s="95"/>
      <c r="R46" s="95"/>
      <c r="S46" s="169"/>
      <c r="T46" s="97"/>
      <c r="U46" s="92"/>
      <c r="V46" s="95"/>
      <c r="W46" s="92"/>
      <c r="X46" s="98">
        <f t="shared" si="0"/>
        <v>0</v>
      </c>
      <c r="Y46" s="99"/>
      <c r="Z46" s="100"/>
      <c r="AA46" s="152"/>
      <c r="AB46" s="124"/>
      <c r="AC46" s="124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4"/>
      <c r="AR46" s="155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</row>
    <row r="47" spans="1:54" s="152" customFormat="1" ht="27.75" customHeight="1">
      <c r="A47" s="87" t="s">
        <v>85</v>
      </c>
      <c r="B47" s="156">
        <v>7</v>
      </c>
      <c r="C47" s="87" t="s">
        <v>92</v>
      </c>
      <c r="D47" s="166">
        <v>0.5</v>
      </c>
      <c r="E47" s="166">
        <v>0.5</v>
      </c>
      <c r="F47" s="166">
        <v>0</v>
      </c>
      <c r="G47" s="166">
        <v>0</v>
      </c>
      <c r="H47" s="90">
        <v>2</v>
      </c>
      <c r="I47" s="91">
        <v>6</v>
      </c>
      <c r="J47" s="95"/>
      <c r="K47" s="95"/>
      <c r="L47" s="95"/>
      <c r="M47" s="95"/>
      <c r="N47" s="126">
        <v>3</v>
      </c>
      <c r="O47" s="94">
        <v>4</v>
      </c>
      <c r="P47" s="92"/>
      <c r="Q47" s="106"/>
      <c r="R47" s="106"/>
      <c r="S47" s="134"/>
      <c r="T47" s="97"/>
      <c r="U47" s="92"/>
      <c r="V47" s="158"/>
      <c r="W47" s="106"/>
      <c r="X47" s="98">
        <f t="shared" si="0"/>
        <v>0</v>
      </c>
      <c r="Y47" s="99"/>
      <c r="Z47" s="160"/>
      <c r="AA47" s="170"/>
      <c r="AB47" s="124">
        <f>G47-F47</f>
        <v>0</v>
      </c>
      <c r="AC47" s="124">
        <f>G47</f>
        <v>0</v>
      </c>
      <c r="AD47" s="554" t="s">
        <v>93</v>
      </c>
      <c r="AE47" s="555"/>
      <c r="AF47" s="555"/>
      <c r="AG47" s="555"/>
      <c r="AH47" s="142"/>
      <c r="AI47" s="101"/>
      <c r="AJ47" s="101"/>
      <c r="AK47" s="101"/>
      <c r="AL47" s="101"/>
      <c r="AM47" s="101"/>
      <c r="AN47" s="101"/>
      <c r="AO47" s="101"/>
      <c r="AP47" s="101"/>
      <c r="AQ47" s="171"/>
      <c r="AR47" s="172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</row>
    <row r="48" spans="1:54" s="152" customFormat="1" ht="27.75" customHeight="1">
      <c r="A48" s="87" t="s">
        <v>85</v>
      </c>
      <c r="B48" s="156">
        <v>8</v>
      </c>
      <c r="C48" s="87" t="s">
        <v>94</v>
      </c>
      <c r="D48" s="166">
        <v>0.6</v>
      </c>
      <c r="E48" s="166">
        <v>0.5</v>
      </c>
      <c r="F48" s="166">
        <v>0.2</v>
      </c>
      <c r="G48" s="166">
        <v>0.5</v>
      </c>
      <c r="H48" s="90">
        <v>2</v>
      </c>
      <c r="I48" s="91">
        <v>6</v>
      </c>
      <c r="J48" s="95"/>
      <c r="K48" s="95"/>
      <c r="L48" s="95"/>
      <c r="M48" s="95"/>
      <c r="N48" s="126"/>
      <c r="O48" s="94"/>
      <c r="P48" s="95"/>
      <c r="Q48" s="95"/>
      <c r="R48" s="95"/>
      <c r="S48" s="169"/>
      <c r="T48" s="97">
        <v>2</v>
      </c>
      <c r="U48" s="92"/>
      <c r="V48" s="158"/>
      <c r="W48" s="106"/>
      <c r="X48" s="98">
        <f t="shared" si="0"/>
        <v>0</v>
      </c>
      <c r="Y48" s="173"/>
      <c r="Z48" s="160"/>
      <c r="AA48" s="101"/>
      <c r="AB48" s="124"/>
      <c r="AC48" s="174"/>
      <c r="AD48" s="556" t="s">
        <v>43</v>
      </c>
      <c r="AE48" s="557"/>
      <c r="AF48" s="557"/>
      <c r="AG48" s="102"/>
      <c r="AH48" s="103"/>
      <c r="AI48" s="175"/>
      <c r="AJ48" s="101"/>
      <c r="AK48" s="101"/>
      <c r="AL48" s="101"/>
      <c r="AM48" s="101"/>
      <c r="AN48" s="101"/>
      <c r="AO48" s="101"/>
      <c r="AP48" s="101"/>
      <c r="AQ48" s="122"/>
      <c r="AR48" s="105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</row>
    <row r="49" spans="1:54" s="152" customFormat="1" ht="27.75" customHeight="1" thickBot="1">
      <c r="A49" s="87" t="s">
        <v>85</v>
      </c>
      <c r="B49" s="156">
        <v>9</v>
      </c>
      <c r="C49" s="87" t="s">
        <v>95</v>
      </c>
      <c r="D49" s="166">
        <v>0.45</v>
      </c>
      <c r="E49" s="166">
        <v>0.45</v>
      </c>
      <c r="F49" s="166">
        <v>0.25</v>
      </c>
      <c r="G49" s="166">
        <v>0.25</v>
      </c>
      <c r="H49" s="90">
        <v>0.1</v>
      </c>
      <c r="I49" s="91">
        <v>4</v>
      </c>
      <c r="J49" s="95"/>
      <c r="K49" s="95"/>
      <c r="L49" s="95"/>
      <c r="M49" s="95"/>
      <c r="N49" s="126">
        <v>1</v>
      </c>
      <c r="O49" s="94">
        <v>2</v>
      </c>
      <c r="P49" s="95"/>
      <c r="Q49" s="95"/>
      <c r="R49" s="95"/>
      <c r="S49" s="169">
        <v>3</v>
      </c>
      <c r="T49" s="97">
        <v>2</v>
      </c>
      <c r="U49" s="95"/>
      <c r="V49" s="95"/>
      <c r="W49" s="95"/>
      <c r="X49" s="98">
        <f t="shared" si="0"/>
        <v>0</v>
      </c>
      <c r="Y49" s="99"/>
      <c r="Z49" s="160"/>
      <c r="AA49" s="101"/>
      <c r="AB49" s="124"/>
      <c r="AC49" s="124"/>
      <c r="AD49" s="549" t="s">
        <v>45</v>
      </c>
      <c r="AE49" s="540"/>
      <c r="AF49" s="540"/>
      <c r="AG49" s="144">
        <f>_xlfn.COUNTIFS(A121:A216,"ภาษีเจริญ",B121:B216,"&gt;0")+_xlfn.COUNTIFS(A121:A216,"สมุทรสาคร",B121:B216,"&gt;0")</f>
        <v>34</v>
      </c>
      <c r="AH49" s="103" t="s">
        <v>46</v>
      </c>
      <c r="AI49" s="176"/>
      <c r="AJ49" s="129"/>
      <c r="AK49" s="101"/>
      <c r="AL49" s="101"/>
      <c r="AM49" s="101"/>
      <c r="AN49" s="101"/>
      <c r="AO49" s="101"/>
      <c r="AP49" s="101"/>
      <c r="AQ49" s="122"/>
      <c r="AR49" s="105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</row>
    <row r="50" spans="1:54" s="152" customFormat="1" ht="27.75" customHeight="1" thickBot="1">
      <c r="A50" s="87" t="s">
        <v>85</v>
      </c>
      <c r="B50" s="156">
        <v>10</v>
      </c>
      <c r="C50" s="87" t="s">
        <v>96</v>
      </c>
      <c r="D50" s="166">
        <v>0.9</v>
      </c>
      <c r="E50" s="166">
        <v>0.9</v>
      </c>
      <c r="F50" s="166">
        <v>0.5</v>
      </c>
      <c r="G50" s="166">
        <v>0.5</v>
      </c>
      <c r="H50" s="90">
        <v>2</v>
      </c>
      <c r="I50" s="91">
        <v>6</v>
      </c>
      <c r="J50" s="95"/>
      <c r="K50" s="95"/>
      <c r="L50" s="95"/>
      <c r="M50" s="95"/>
      <c r="N50" s="126">
        <v>3</v>
      </c>
      <c r="O50" s="94">
        <v>6</v>
      </c>
      <c r="P50" s="95"/>
      <c r="Q50" s="95"/>
      <c r="R50" s="95"/>
      <c r="S50" s="169">
        <v>3</v>
      </c>
      <c r="T50" s="97">
        <v>2</v>
      </c>
      <c r="U50" s="92"/>
      <c r="V50" s="158"/>
      <c r="W50" s="106"/>
      <c r="X50" s="98">
        <f t="shared" si="0"/>
        <v>0</v>
      </c>
      <c r="Y50" s="99"/>
      <c r="Z50" s="160"/>
      <c r="AA50" s="101"/>
      <c r="AB50" s="124">
        <f>G50-F50</f>
        <v>0</v>
      </c>
      <c r="AC50" s="124">
        <f>G50</f>
        <v>0.5</v>
      </c>
      <c r="AD50" s="107" t="s">
        <v>48</v>
      </c>
      <c r="AE50" s="108"/>
      <c r="AF50" s="108"/>
      <c r="AG50" s="144">
        <f>_xlfn.SUMIFS(O121:O216,A121:A216,"ภาษีเจริญ",O121:O216,"&gt;0")+_xlfn.SUMIFS(O121:O216,A121:A216,"สมุทรสาคร",O121:O216,"&gt;0")</f>
        <v>75</v>
      </c>
      <c r="AH50" s="102" t="s">
        <v>30</v>
      </c>
      <c r="AI50" s="177">
        <f>_xlfn.COUNTIFS(A112:A217,"ภาษีเจริญ",O112:O217,"&gt;0")+_xlfn.COUNTIFS(A112:A217,"สมุทรสาคร",O112:O217,"&gt;0")</f>
        <v>25</v>
      </c>
      <c r="AJ50" s="143" t="s">
        <v>46</v>
      </c>
      <c r="AK50" s="101"/>
      <c r="AL50" s="101"/>
      <c r="AM50" s="101"/>
      <c r="AN50" s="101"/>
      <c r="AO50" s="101"/>
      <c r="AP50" s="101"/>
      <c r="AQ50" s="122"/>
      <c r="AR50" s="105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</row>
    <row r="51" spans="1:54" s="101" customFormat="1" ht="47.25" customHeight="1">
      <c r="A51" s="590" t="s">
        <v>97</v>
      </c>
      <c r="B51" s="591"/>
      <c r="C51" s="178"/>
      <c r="D51" s="179"/>
      <c r="E51" s="179"/>
      <c r="F51" s="179"/>
      <c r="G51" s="179"/>
      <c r="H51" s="180"/>
      <c r="I51" s="181"/>
      <c r="J51" s="181"/>
      <c r="K51" s="181"/>
      <c r="L51" s="182"/>
      <c r="M51" s="183">
        <f>SUM(M52:M61)</f>
        <v>0</v>
      </c>
      <c r="N51" s="181"/>
      <c r="O51" s="184">
        <f>SUM(O52:O61)</f>
        <v>14</v>
      </c>
      <c r="P51" s="185">
        <f>SUM(P52:P61)</f>
        <v>0</v>
      </c>
      <c r="Q51" s="186"/>
      <c r="R51" s="183">
        <f>SUM(R52:R61)</f>
        <v>0</v>
      </c>
      <c r="S51" s="181"/>
      <c r="T51" s="184">
        <f>SUM(T52:T61)</f>
        <v>16</v>
      </c>
      <c r="U51" s="187">
        <f>SUM(U52:U60)</f>
        <v>0</v>
      </c>
      <c r="V51" s="186"/>
      <c r="W51" s="183">
        <f>SUM(W52:W60)</f>
        <v>0</v>
      </c>
      <c r="X51" s="188">
        <f>SUM(X52:X60)</f>
        <v>0</v>
      </c>
      <c r="Y51" s="189"/>
      <c r="Z51" s="190"/>
      <c r="AA51" s="170">
        <f>+M51+R51+W51</f>
        <v>0</v>
      </c>
      <c r="AB51" s="124"/>
      <c r="AC51" s="124"/>
      <c r="AD51" s="107" t="s">
        <v>50</v>
      </c>
      <c r="AE51" s="108"/>
      <c r="AF51" s="108"/>
      <c r="AG51" s="144">
        <f>_xlfn.SUMIFS(T121:T216,A121:A216,"ภาษีเจริญ",S121:S216,"&gt;0")+_xlfn.SUMIFS(T121:T216,A121:A216,"สมุทรสาคร",S121:S216,"&gt;0")</f>
        <v>30</v>
      </c>
      <c r="AH51" s="103" t="s">
        <v>30</v>
      </c>
      <c r="AI51" s="191"/>
      <c r="AJ51" s="152"/>
      <c r="AK51" s="152"/>
      <c r="AL51" s="152"/>
      <c r="AM51" s="152"/>
      <c r="AN51" s="152"/>
      <c r="AO51" s="152"/>
      <c r="AP51" s="152"/>
      <c r="AQ51" s="154"/>
      <c r="AR51" s="149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</row>
    <row r="52" spans="1:44" s="101" customFormat="1" ht="27.75" customHeight="1" thickBot="1">
      <c r="A52" s="87" t="s">
        <v>55</v>
      </c>
      <c r="B52" s="88">
        <v>1</v>
      </c>
      <c r="C52" s="87" t="s">
        <v>98</v>
      </c>
      <c r="D52" s="89">
        <v>0.48</v>
      </c>
      <c r="E52" s="89">
        <v>0.71</v>
      </c>
      <c r="F52" s="89">
        <v>0.57</v>
      </c>
      <c r="G52" s="89">
        <v>0.73</v>
      </c>
      <c r="H52" s="90">
        <v>1.61</v>
      </c>
      <c r="I52" s="91">
        <v>6</v>
      </c>
      <c r="J52" s="92"/>
      <c r="K52" s="106"/>
      <c r="L52" s="106"/>
      <c r="M52" s="106"/>
      <c r="N52" s="126">
        <v>3</v>
      </c>
      <c r="O52" s="94">
        <v>5</v>
      </c>
      <c r="P52" s="92"/>
      <c r="Q52" s="92"/>
      <c r="R52" s="92"/>
      <c r="S52" s="169">
        <v>3</v>
      </c>
      <c r="T52" s="97">
        <v>6</v>
      </c>
      <c r="U52" s="95"/>
      <c r="V52" s="95"/>
      <c r="W52" s="95"/>
      <c r="X52" s="98">
        <f aca="true" t="shared" si="1" ref="X52:X60">M52+R52+W52</f>
        <v>0</v>
      </c>
      <c r="Y52" s="192"/>
      <c r="Z52" s="100" t="s">
        <v>99</v>
      </c>
      <c r="AB52" s="124">
        <f>G52-F52</f>
        <v>0.16000000000000003</v>
      </c>
      <c r="AC52" s="174">
        <f>+G52</f>
        <v>0.73</v>
      </c>
      <c r="AD52" s="137" t="s">
        <v>52</v>
      </c>
      <c r="AE52" s="138"/>
      <c r="AF52" s="138"/>
      <c r="AG52" s="139">
        <f>SUMIF(A121:A216,"ภาษีเจริญ",X121:X216)+SUMIF(A121:A216,"สมุทรสาคร",X121:X216)</f>
        <v>0.831168</v>
      </c>
      <c r="AH52" s="140" t="s">
        <v>53</v>
      </c>
      <c r="AI52" s="175"/>
      <c r="AQ52" s="122"/>
      <c r="AR52" s="105"/>
    </row>
    <row r="53" spans="1:54" s="101" customFormat="1" ht="27.75" customHeight="1" thickBot="1">
      <c r="A53" s="87" t="s">
        <v>55</v>
      </c>
      <c r="B53" s="88">
        <v>2</v>
      </c>
      <c r="C53" s="87" t="s">
        <v>100</v>
      </c>
      <c r="D53" s="89">
        <v>0.53</v>
      </c>
      <c r="E53" s="89">
        <v>0.76</v>
      </c>
      <c r="F53" s="89">
        <v>0.62</v>
      </c>
      <c r="G53" s="89">
        <v>0.78</v>
      </c>
      <c r="H53" s="90">
        <v>0.33</v>
      </c>
      <c r="I53" s="91">
        <v>6</v>
      </c>
      <c r="J53" s="95"/>
      <c r="K53" s="95"/>
      <c r="L53" s="95"/>
      <c r="M53" s="92"/>
      <c r="N53" s="93"/>
      <c r="O53" s="141"/>
      <c r="P53" s="95"/>
      <c r="Q53" s="92"/>
      <c r="R53" s="95"/>
      <c r="S53" s="134"/>
      <c r="T53" s="97"/>
      <c r="U53" s="92"/>
      <c r="V53" s="95"/>
      <c r="W53" s="92"/>
      <c r="X53" s="98">
        <f t="shared" si="1"/>
        <v>0</v>
      </c>
      <c r="Y53" s="99"/>
      <c r="Z53" s="100" t="s">
        <v>99</v>
      </c>
      <c r="AA53" s="152"/>
      <c r="AB53" s="124">
        <f>G53-F53</f>
        <v>0.16000000000000003</v>
      </c>
      <c r="AC53" s="124"/>
      <c r="AD53" s="102"/>
      <c r="AE53" s="193"/>
      <c r="AI53" s="194"/>
      <c r="AJ53" s="152"/>
      <c r="AK53" s="152"/>
      <c r="AL53" s="152"/>
      <c r="AM53" s="152"/>
      <c r="AN53" s="152"/>
      <c r="AO53" s="152"/>
      <c r="AP53" s="152"/>
      <c r="AQ53" s="148"/>
      <c r="AR53" s="149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</row>
    <row r="54" spans="1:44" s="101" customFormat="1" ht="27.75" customHeight="1">
      <c r="A54" s="87" t="s">
        <v>55</v>
      </c>
      <c r="B54" s="88">
        <v>3</v>
      </c>
      <c r="C54" s="87" t="s">
        <v>101</v>
      </c>
      <c r="D54" s="89"/>
      <c r="E54" s="89"/>
      <c r="F54" s="89"/>
      <c r="G54" s="89"/>
      <c r="H54" s="90"/>
      <c r="I54" s="91"/>
      <c r="J54" s="95"/>
      <c r="K54" s="95"/>
      <c r="L54" s="95"/>
      <c r="M54" s="92"/>
      <c r="N54" s="93"/>
      <c r="O54" s="141"/>
      <c r="P54" s="95"/>
      <c r="Q54" s="95"/>
      <c r="R54" s="95"/>
      <c r="S54" s="134"/>
      <c r="T54" s="97"/>
      <c r="U54" s="92"/>
      <c r="V54" s="95"/>
      <c r="W54" s="92"/>
      <c r="X54" s="98">
        <f t="shared" si="1"/>
        <v>0</v>
      </c>
      <c r="Y54" s="99"/>
      <c r="Z54" s="100" t="s">
        <v>99</v>
      </c>
      <c r="AD54" s="554" t="s">
        <v>102</v>
      </c>
      <c r="AE54" s="555"/>
      <c r="AF54" s="555"/>
      <c r="AG54" s="555"/>
      <c r="AH54" s="142"/>
      <c r="AI54" s="193"/>
      <c r="AQ54" s="122"/>
      <c r="AR54" s="105"/>
    </row>
    <row r="55" spans="1:54" s="152" customFormat="1" ht="27.75" customHeight="1">
      <c r="A55" s="87" t="s">
        <v>55</v>
      </c>
      <c r="B55" s="156">
        <v>4</v>
      </c>
      <c r="C55" s="87" t="s">
        <v>103</v>
      </c>
      <c r="D55" s="89">
        <v>0.52</v>
      </c>
      <c r="E55" s="89">
        <v>0.68</v>
      </c>
      <c r="F55" s="89">
        <v>0.6</v>
      </c>
      <c r="G55" s="89">
        <v>0.67</v>
      </c>
      <c r="H55" s="90">
        <v>0.25</v>
      </c>
      <c r="I55" s="91">
        <v>6</v>
      </c>
      <c r="J55" s="106"/>
      <c r="K55" s="106"/>
      <c r="L55" s="92"/>
      <c r="M55" s="92"/>
      <c r="N55" s="93"/>
      <c r="O55" s="141"/>
      <c r="P55" s="95"/>
      <c r="Q55" s="158"/>
      <c r="R55" s="158"/>
      <c r="S55" s="134"/>
      <c r="T55" s="97"/>
      <c r="U55" s="92"/>
      <c r="V55" s="95"/>
      <c r="W55" s="106"/>
      <c r="X55" s="98">
        <f t="shared" si="1"/>
        <v>0</v>
      </c>
      <c r="Y55" s="99"/>
      <c r="Z55" s="160" t="s">
        <v>99</v>
      </c>
      <c r="AA55" s="101"/>
      <c r="AB55" s="124">
        <f>G55-F55</f>
        <v>0.07000000000000006</v>
      </c>
      <c r="AC55" s="124"/>
      <c r="AD55" s="556" t="s">
        <v>104</v>
      </c>
      <c r="AE55" s="557"/>
      <c r="AF55" s="557"/>
      <c r="AG55" s="102"/>
      <c r="AH55" s="103"/>
      <c r="AI55" s="193"/>
      <c r="AJ55" s="101"/>
      <c r="AK55" s="101"/>
      <c r="AL55" s="101"/>
      <c r="AM55" s="101"/>
      <c r="AN55" s="101"/>
      <c r="AO55" s="101"/>
      <c r="AP55" s="101"/>
      <c r="AQ55" s="122"/>
      <c r="AR55" s="105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</row>
    <row r="56" spans="1:44" s="101" customFormat="1" ht="27.75" customHeight="1" thickBot="1">
      <c r="A56" s="87" t="s">
        <v>55</v>
      </c>
      <c r="B56" s="88">
        <v>5</v>
      </c>
      <c r="C56" s="87" t="s">
        <v>105</v>
      </c>
      <c r="D56" s="89">
        <v>0.5</v>
      </c>
      <c r="E56" s="89">
        <v>0.4</v>
      </c>
      <c r="F56" s="89">
        <v>0.48</v>
      </c>
      <c r="G56" s="89">
        <v>0.38</v>
      </c>
      <c r="H56" s="90">
        <v>0.21</v>
      </c>
      <c r="I56" s="91">
        <v>6</v>
      </c>
      <c r="J56" s="95"/>
      <c r="K56" s="95"/>
      <c r="L56" s="95"/>
      <c r="M56" s="95"/>
      <c r="N56" s="93"/>
      <c r="O56" s="141"/>
      <c r="P56" s="95"/>
      <c r="Q56" s="95"/>
      <c r="R56" s="95"/>
      <c r="S56" s="134"/>
      <c r="T56" s="97"/>
      <c r="U56" s="92"/>
      <c r="V56" s="95"/>
      <c r="W56" s="92"/>
      <c r="X56" s="98">
        <f t="shared" si="1"/>
        <v>0</v>
      </c>
      <c r="Y56" s="99"/>
      <c r="Z56" s="100" t="s">
        <v>99</v>
      </c>
      <c r="AD56" s="549" t="s">
        <v>45</v>
      </c>
      <c r="AE56" s="540"/>
      <c r="AF56" s="540"/>
      <c r="AG56" s="144">
        <f>_xlfn.COUNTIFS(A298:A303,"สมุทรสาคร",B298:B303,"&gt;0")</f>
        <v>6</v>
      </c>
      <c r="AH56" s="103" t="s">
        <v>46</v>
      </c>
      <c r="AI56" s="195"/>
      <c r="AJ56" s="129"/>
      <c r="AQ56" s="119">
        <v>0.15</v>
      </c>
      <c r="AR56" s="120">
        <v>4</v>
      </c>
    </row>
    <row r="57" spans="1:54" s="152" customFormat="1" ht="27.75" customHeight="1" thickBot="1">
      <c r="A57" s="87" t="s">
        <v>55</v>
      </c>
      <c r="B57" s="156">
        <v>6</v>
      </c>
      <c r="C57" s="87" t="s">
        <v>106</v>
      </c>
      <c r="D57" s="89">
        <v>0.4</v>
      </c>
      <c r="E57" s="89">
        <v>0.62</v>
      </c>
      <c r="F57" s="89">
        <v>0.5</v>
      </c>
      <c r="G57" s="89">
        <v>0.59</v>
      </c>
      <c r="H57" s="90">
        <v>1</v>
      </c>
      <c r="I57" s="91">
        <v>6</v>
      </c>
      <c r="J57" s="95"/>
      <c r="K57" s="95"/>
      <c r="L57" s="95"/>
      <c r="M57" s="95"/>
      <c r="N57" s="126">
        <v>3</v>
      </c>
      <c r="O57" s="94">
        <v>5</v>
      </c>
      <c r="P57" s="95"/>
      <c r="Q57" s="95"/>
      <c r="R57" s="92"/>
      <c r="S57" s="96">
        <v>3</v>
      </c>
      <c r="T57" s="97">
        <v>6</v>
      </c>
      <c r="U57" s="95"/>
      <c r="V57" s="95"/>
      <c r="W57" s="95"/>
      <c r="X57" s="98">
        <f t="shared" si="1"/>
        <v>0</v>
      </c>
      <c r="Y57" s="99"/>
      <c r="Z57" s="160"/>
      <c r="AA57" s="101"/>
      <c r="AD57" s="107" t="s">
        <v>48</v>
      </c>
      <c r="AE57" s="108"/>
      <c r="AF57" s="108"/>
      <c r="AG57" s="144">
        <f>_xlfn.SUMIFS(O298:O303,A298:A303,"สมุทรสาคร",O298:O303,"&gt;0")</f>
        <v>0</v>
      </c>
      <c r="AH57" s="102" t="s">
        <v>30</v>
      </c>
      <c r="AI57" s="145">
        <f>_xlfn.COUNTIFS(A220:A309,"สมุทรสาคร",O220:O309,"&gt;0")</f>
        <v>0</v>
      </c>
      <c r="AJ57" s="143" t="s">
        <v>46</v>
      </c>
      <c r="AK57" s="101"/>
      <c r="AL57" s="101"/>
      <c r="AM57" s="101"/>
      <c r="AN57" s="101"/>
      <c r="AO57" s="101"/>
      <c r="AP57" s="101"/>
      <c r="AQ57" s="104"/>
      <c r="AR57" s="105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</row>
    <row r="58" spans="1:44" s="101" customFormat="1" ht="27.75" customHeight="1">
      <c r="A58" s="87" t="s">
        <v>55</v>
      </c>
      <c r="B58" s="88">
        <v>7</v>
      </c>
      <c r="C58" s="87" t="s">
        <v>107</v>
      </c>
      <c r="D58" s="89">
        <v>0.35</v>
      </c>
      <c r="E58" s="89">
        <v>0.47</v>
      </c>
      <c r="F58" s="89">
        <v>0.47</v>
      </c>
      <c r="G58" s="89">
        <v>0.5</v>
      </c>
      <c r="H58" s="90">
        <v>1</v>
      </c>
      <c r="I58" s="91">
        <v>6</v>
      </c>
      <c r="J58" s="95"/>
      <c r="K58" s="95"/>
      <c r="L58" s="95"/>
      <c r="M58" s="95"/>
      <c r="N58" s="126">
        <v>3</v>
      </c>
      <c r="O58" s="94">
        <v>4</v>
      </c>
      <c r="P58" s="95"/>
      <c r="Q58" s="95"/>
      <c r="R58" s="92"/>
      <c r="S58" s="96">
        <v>3</v>
      </c>
      <c r="T58" s="97">
        <v>4</v>
      </c>
      <c r="U58" s="95"/>
      <c r="V58" s="95"/>
      <c r="W58" s="95"/>
      <c r="X58" s="98">
        <f t="shared" si="1"/>
        <v>0</v>
      </c>
      <c r="Y58" s="99"/>
      <c r="Z58" s="100" t="s">
        <v>99</v>
      </c>
      <c r="AA58" s="170"/>
      <c r="AB58" s="124"/>
      <c r="AC58" s="174"/>
      <c r="AD58" s="107" t="s">
        <v>50</v>
      </c>
      <c r="AE58" s="108"/>
      <c r="AF58" s="108"/>
      <c r="AG58" s="144">
        <f>_xlfn.SUMIFS(T298:T303,A298:A303,"สมุทรสาคร",S298:S303,"&gt;0")</f>
        <v>0</v>
      </c>
      <c r="AH58" s="103" t="s">
        <v>30</v>
      </c>
      <c r="AQ58" s="171"/>
      <c r="AR58" s="196"/>
    </row>
    <row r="59" spans="1:54" s="101" customFormat="1" ht="27.75" customHeight="1" thickBot="1">
      <c r="A59" s="87" t="s">
        <v>55</v>
      </c>
      <c r="B59" s="88">
        <v>8</v>
      </c>
      <c r="C59" s="87" t="s">
        <v>108</v>
      </c>
      <c r="D59" s="197">
        <v>0.5</v>
      </c>
      <c r="E59" s="89">
        <v>0.47</v>
      </c>
      <c r="F59" s="89">
        <v>0.6</v>
      </c>
      <c r="G59" s="89">
        <v>0.47</v>
      </c>
      <c r="H59" s="90">
        <v>1</v>
      </c>
      <c r="I59" s="91">
        <v>6</v>
      </c>
      <c r="J59" s="95"/>
      <c r="K59" s="95"/>
      <c r="L59" s="95"/>
      <c r="M59" s="95"/>
      <c r="N59" s="93"/>
      <c r="O59" s="141"/>
      <c r="P59" s="95"/>
      <c r="Q59" s="95"/>
      <c r="R59" s="95"/>
      <c r="S59" s="134"/>
      <c r="T59" s="97"/>
      <c r="U59" s="92"/>
      <c r="V59" s="95"/>
      <c r="W59" s="198"/>
      <c r="X59" s="98">
        <f t="shared" si="1"/>
        <v>0</v>
      </c>
      <c r="Y59" s="99"/>
      <c r="Z59" s="100" t="s">
        <v>99</v>
      </c>
      <c r="AA59" s="199"/>
      <c r="AB59" s="124">
        <f>G59-F59</f>
        <v>-0.13</v>
      </c>
      <c r="AC59" s="174">
        <f>+G59</f>
        <v>0.47</v>
      </c>
      <c r="AD59" s="137" t="s">
        <v>52</v>
      </c>
      <c r="AE59" s="200"/>
      <c r="AF59" s="200"/>
      <c r="AG59" s="201">
        <f>SUMIF(A298:A303,"สมุทรสาคร",X298:X303)</f>
        <v>0</v>
      </c>
      <c r="AH59" s="202" t="s">
        <v>53</v>
      </c>
      <c r="AI59" s="203"/>
      <c r="AJ59" s="203"/>
      <c r="AK59" s="203"/>
      <c r="AL59" s="203"/>
      <c r="AM59" s="203"/>
      <c r="AN59" s="203"/>
      <c r="AO59" s="203"/>
      <c r="AP59" s="203"/>
      <c r="AQ59" s="135">
        <v>3</v>
      </c>
      <c r="AR59" s="204">
        <v>2</v>
      </c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</row>
    <row r="60" spans="1:44" s="101" customFormat="1" ht="27.75" customHeight="1">
      <c r="A60" s="87" t="s">
        <v>55</v>
      </c>
      <c r="B60" s="88">
        <v>9</v>
      </c>
      <c r="C60" s="87" t="s">
        <v>109</v>
      </c>
      <c r="D60" s="89">
        <v>0.32</v>
      </c>
      <c r="E60" s="89">
        <v>0.55</v>
      </c>
      <c r="F60" s="89">
        <v>0.45</v>
      </c>
      <c r="G60" s="89">
        <v>0.48</v>
      </c>
      <c r="H60" s="90">
        <v>1</v>
      </c>
      <c r="I60" s="91">
        <v>6</v>
      </c>
      <c r="J60" s="95"/>
      <c r="K60" s="95"/>
      <c r="L60" s="95"/>
      <c r="M60" s="95"/>
      <c r="N60" s="93"/>
      <c r="O60" s="141"/>
      <c r="P60" s="95"/>
      <c r="Q60" s="95"/>
      <c r="R60" s="95"/>
      <c r="S60" s="96"/>
      <c r="T60" s="97"/>
      <c r="U60" s="95"/>
      <c r="V60" s="95"/>
      <c r="W60" s="95"/>
      <c r="X60" s="98">
        <f t="shared" si="1"/>
        <v>0</v>
      </c>
      <c r="Y60" s="99"/>
      <c r="Z60" s="100" t="s">
        <v>99</v>
      </c>
      <c r="AB60" s="124">
        <f>G60-F60</f>
        <v>0.02999999999999997</v>
      </c>
      <c r="AC60" s="174">
        <f>+G60</f>
        <v>0.48</v>
      </c>
      <c r="AQ60" s="119">
        <v>1</v>
      </c>
      <c r="AR60" s="205">
        <v>2</v>
      </c>
    </row>
    <row r="61" spans="1:44" s="101" customFormat="1" ht="27.75" customHeight="1">
      <c r="A61" s="87"/>
      <c r="B61" s="88"/>
      <c r="C61" s="206"/>
      <c r="D61" s="89"/>
      <c r="E61" s="89"/>
      <c r="F61" s="89"/>
      <c r="G61" s="89"/>
      <c r="H61" s="90"/>
      <c r="I61" s="91"/>
      <c r="J61" s="95"/>
      <c r="K61" s="95"/>
      <c r="L61" s="95"/>
      <c r="M61" s="95"/>
      <c r="N61" s="93"/>
      <c r="O61" s="141"/>
      <c r="P61" s="95"/>
      <c r="Q61" s="95"/>
      <c r="R61" s="95"/>
      <c r="S61" s="96"/>
      <c r="T61" s="97"/>
      <c r="U61" s="95"/>
      <c r="V61" s="95"/>
      <c r="W61" s="95"/>
      <c r="X61" s="98"/>
      <c r="Y61" s="99"/>
      <c r="Z61" s="100"/>
      <c r="AQ61" s="207">
        <v>0</v>
      </c>
      <c r="AR61" s="207">
        <v>0</v>
      </c>
    </row>
    <row r="62" spans="1:44" s="101" customFormat="1" ht="48" customHeight="1">
      <c r="A62" s="590" t="s">
        <v>110</v>
      </c>
      <c r="B62" s="591"/>
      <c r="C62" s="178"/>
      <c r="D62" s="179"/>
      <c r="E62" s="179"/>
      <c r="F62" s="179"/>
      <c r="G62" s="179"/>
      <c r="H62" s="180"/>
      <c r="I62" s="181"/>
      <c r="J62" s="181"/>
      <c r="K62" s="181"/>
      <c r="L62" s="182"/>
      <c r="M62" s="183">
        <f>SUM(M63:M80)</f>
        <v>-0.46828800000000004</v>
      </c>
      <c r="N62" s="181"/>
      <c r="O62" s="184">
        <f>SUM(O63:O80)</f>
        <v>38</v>
      </c>
      <c r="P62" s="187">
        <f>SUM(P63:P80)</f>
        <v>0</v>
      </c>
      <c r="Q62" s="208"/>
      <c r="R62" s="183">
        <f>SUM(R63:R80)</f>
        <v>0</v>
      </c>
      <c r="S62" s="181"/>
      <c r="T62" s="184">
        <f>SUM(T63:T80)</f>
        <v>30</v>
      </c>
      <c r="U62" s="187">
        <f>SUM(U63:U80)</f>
        <v>0</v>
      </c>
      <c r="V62" s="209"/>
      <c r="W62" s="183">
        <f>SUM(W63:W80)</f>
        <v>0</v>
      </c>
      <c r="X62" s="188">
        <f>SUM(X63:X80)</f>
        <v>-0.46828800000000004</v>
      </c>
      <c r="Y62" s="210"/>
      <c r="Z62" s="190"/>
      <c r="AA62" s="170">
        <f>+M62+R62+W62</f>
        <v>-0.46828800000000004</v>
      </c>
      <c r="AQ62" s="122"/>
      <c r="AR62" s="123"/>
    </row>
    <row r="63" spans="1:54" s="203" customFormat="1" ht="27.75" customHeight="1">
      <c r="A63" s="87" t="s">
        <v>111</v>
      </c>
      <c r="B63" s="88">
        <v>1</v>
      </c>
      <c r="C63" s="87" t="s">
        <v>112</v>
      </c>
      <c r="D63" s="510">
        <v>0.04</v>
      </c>
      <c r="E63" s="510">
        <v>0.92</v>
      </c>
      <c r="F63" s="510">
        <v>0.06</v>
      </c>
      <c r="G63" s="510">
        <v>0.28</v>
      </c>
      <c r="H63" s="90">
        <v>1</v>
      </c>
      <c r="I63" s="91">
        <v>6</v>
      </c>
      <c r="J63" s="92"/>
      <c r="K63" s="95"/>
      <c r="L63" s="92"/>
      <c r="M63" s="106"/>
      <c r="N63" s="126">
        <v>6</v>
      </c>
      <c r="O63" s="94">
        <v>4</v>
      </c>
      <c r="P63" s="92"/>
      <c r="Q63" s="92"/>
      <c r="R63" s="92"/>
      <c r="S63" s="96">
        <v>3</v>
      </c>
      <c r="T63" s="97">
        <v>4</v>
      </c>
      <c r="U63" s="95"/>
      <c r="V63" s="95"/>
      <c r="W63" s="95"/>
      <c r="X63" s="98">
        <f>+M63+R63+W63</f>
        <v>0</v>
      </c>
      <c r="Y63" s="99"/>
      <c r="Z63" s="212" t="s">
        <v>113</v>
      </c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22"/>
      <c r="AR63" s="123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</row>
    <row r="64" spans="1:54" s="203" customFormat="1" ht="27.75" customHeight="1" thickBot="1">
      <c r="A64" s="87" t="s">
        <v>111</v>
      </c>
      <c r="B64" s="88">
        <v>2</v>
      </c>
      <c r="C64" s="87" t="s">
        <v>410</v>
      </c>
      <c r="D64" s="510"/>
      <c r="E64" s="510"/>
      <c r="F64" s="510"/>
      <c r="G64" s="510"/>
      <c r="H64" s="90"/>
      <c r="I64" s="91"/>
      <c r="J64" s="92"/>
      <c r="K64" s="95"/>
      <c r="L64" s="92"/>
      <c r="M64" s="106"/>
      <c r="N64" s="126">
        <v>1</v>
      </c>
      <c r="O64" s="94"/>
      <c r="P64" s="92"/>
      <c r="Q64" s="92"/>
      <c r="R64" s="92"/>
      <c r="S64" s="96"/>
      <c r="T64" s="97"/>
      <c r="U64" s="95"/>
      <c r="V64" s="95"/>
      <c r="W64" s="95"/>
      <c r="X64" s="98">
        <f>M64+R64+W64</f>
        <v>0</v>
      </c>
      <c r="Y64" s="99"/>
      <c r="Z64" s="212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22"/>
      <c r="AR64" s="123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</row>
    <row r="65" spans="1:44" s="101" customFormat="1" ht="27.75" customHeight="1" thickBot="1">
      <c r="A65" s="87" t="s">
        <v>111</v>
      </c>
      <c r="B65" s="88">
        <v>3</v>
      </c>
      <c r="C65" s="87" t="s">
        <v>411</v>
      </c>
      <c r="D65" s="510"/>
      <c r="E65" s="510"/>
      <c r="F65" s="510"/>
      <c r="G65" s="510"/>
      <c r="H65" s="90"/>
      <c r="I65" s="91"/>
      <c r="J65" s="92"/>
      <c r="K65" s="95"/>
      <c r="L65" s="92"/>
      <c r="M65" s="106"/>
      <c r="N65" s="126">
        <v>1.5</v>
      </c>
      <c r="O65" s="94"/>
      <c r="P65" s="92"/>
      <c r="Q65" s="92"/>
      <c r="R65" s="92"/>
      <c r="S65" s="96"/>
      <c r="T65" s="97"/>
      <c r="U65" s="95"/>
      <c r="V65" s="95"/>
      <c r="W65" s="92"/>
      <c r="X65" s="98">
        <f>+M65+R65+W65</f>
        <v>0</v>
      </c>
      <c r="Y65" s="99"/>
      <c r="Z65" s="100" t="s">
        <v>113</v>
      </c>
      <c r="AD65" s="550" t="s">
        <v>115</v>
      </c>
      <c r="AE65" s="551"/>
      <c r="AF65" s="551"/>
      <c r="AG65" s="551"/>
      <c r="AH65" s="552"/>
      <c r="AQ65" s="119">
        <v>3</v>
      </c>
      <c r="AR65" s="205">
        <v>2</v>
      </c>
    </row>
    <row r="66" spans="1:44" s="101" customFormat="1" ht="27.75" customHeight="1">
      <c r="A66" s="87" t="s">
        <v>111</v>
      </c>
      <c r="B66" s="88">
        <v>4</v>
      </c>
      <c r="C66" s="87" t="s">
        <v>114</v>
      </c>
      <c r="D66" s="510">
        <v>0.85</v>
      </c>
      <c r="E66" s="510">
        <v>1</v>
      </c>
      <c r="F66" s="510">
        <v>0.75</v>
      </c>
      <c r="G66" s="510">
        <v>0.3</v>
      </c>
      <c r="H66" s="90">
        <v>1</v>
      </c>
      <c r="I66" s="91">
        <v>4</v>
      </c>
      <c r="J66" s="92">
        <v>1</v>
      </c>
      <c r="K66" s="95">
        <v>1</v>
      </c>
      <c r="L66" s="92">
        <v>4</v>
      </c>
      <c r="M66" s="106">
        <f>-210672/1000000</f>
        <v>-0.210672</v>
      </c>
      <c r="N66" s="126">
        <v>1</v>
      </c>
      <c r="O66" s="94">
        <v>2</v>
      </c>
      <c r="P66" s="92"/>
      <c r="Q66" s="92"/>
      <c r="R66" s="92"/>
      <c r="S66" s="96">
        <v>3</v>
      </c>
      <c r="T66" s="97">
        <v>3</v>
      </c>
      <c r="U66" s="95"/>
      <c r="V66" s="95"/>
      <c r="W66" s="95"/>
      <c r="X66" s="98">
        <f>+M66+R66+W66</f>
        <v>-0.210672</v>
      </c>
      <c r="Y66" s="99" t="s">
        <v>415</v>
      </c>
      <c r="Z66" s="100" t="s">
        <v>113</v>
      </c>
      <c r="AD66" s="541" t="s">
        <v>43</v>
      </c>
      <c r="AE66" s="542"/>
      <c r="AF66" s="542"/>
      <c r="AG66" s="542"/>
      <c r="AH66" s="553"/>
      <c r="AQ66" s="119">
        <v>1</v>
      </c>
      <c r="AR66" s="205">
        <v>1</v>
      </c>
    </row>
    <row r="67" spans="1:44" s="101" customFormat="1" ht="27.75" customHeight="1" thickBot="1">
      <c r="A67" s="87" t="s">
        <v>111</v>
      </c>
      <c r="B67" s="88">
        <v>5</v>
      </c>
      <c r="C67" s="87" t="s">
        <v>116</v>
      </c>
      <c r="D67" s="510">
        <v>0.8</v>
      </c>
      <c r="E67" s="510">
        <v>0.95</v>
      </c>
      <c r="F67" s="510">
        <v>0.75</v>
      </c>
      <c r="G67" s="510">
        <v>0.26</v>
      </c>
      <c r="H67" s="90">
        <v>1</v>
      </c>
      <c r="I67" s="91">
        <v>4</v>
      </c>
      <c r="J67" s="92">
        <v>1</v>
      </c>
      <c r="K67" s="95">
        <v>1</v>
      </c>
      <c r="L67" s="92">
        <v>4</v>
      </c>
      <c r="M67" s="106">
        <f>-257616/1000000</f>
        <v>-0.257616</v>
      </c>
      <c r="N67" s="93">
        <v>1</v>
      </c>
      <c r="O67" s="94">
        <v>2</v>
      </c>
      <c r="P67" s="92"/>
      <c r="Q67" s="92"/>
      <c r="R67" s="92"/>
      <c r="S67" s="134">
        <v>3</v>
      </c>
      <c r="T67" s="97">
        <v>3</v>
      </c>
      <c r="U67" s="92"/>
      <c r="V67" s="95"/>
      <c r="W67" s="95"/>
      <c r="X67" s="98">
        <f>+M67+R67+W67</f>
        <v>-0.257616</v>
      </c>
      <c r="Y67" s="99" t="s">
        <v>415</v>
      </c>
      <c r="Z67" s="100" t="s">
        <v>113</v>
      </c>
      <c r="AD67" s="539" t="s">
        <v>45</v>
      </c>
      <c r="AE67" s="540"/>
      <c r="AF67" s="540"/>
      <c r="AG67" s="144">
        <f>SUM(AG11,AG24,AG37,AG49)</f>
        <v>74</v>
      </c>
      <c r="AH67" s="214" t="s">
        <v>46</v>
      </c>
      <c r="AQ67" s="122"/>
      <c r="AR67" s="123"/>
    </row>
    <row r="68" spans="1:44" s="101" customFormat="1" ht="27.75" customHeight="1" thickBot="1">
      <c r="A68" s="87" t="s">
        <v>111</v>
      </c>
      <c r="B68" s="88">
        <v>6</v>
      </c>
      <c r="C68" s="87" t="s">
        <v>117</v>
      </c>
      <c r="D68" s="510">
        <v>0.76</v>
      </c>
      <c r="E68" s="510">
        <v>1.02</v>
      </c>
      <c r="F68" s="510">
        <v>0.75</v>
      </c>
      <c r="G68" s="510">
        <v>0.31</v>
      </c>
      <c r="H68" s="90">
        <v>1</v>
      </c>
      <c r="I68" s="91">
        <v>4</v>
      </c>
      <c r="J68" s="92"/>
      <c r="K68" s="95"/>
      <c r="L68" s="92"/>
      <c r="M68" s="171"/>
      <c r="N68" s="126"/>
      <c r="O68" s="94"/>
      <c r="P68" s="92"/>
      <c r="Q68" s="92"/>
      <c r="R68" s="92"/>
      <c r="S68" s="215"/>
      <c r="T68" s="216"/>
      <c r="U68" s="217"/>
      <c r="V68" s="217"/>
      <c r="W68" s="95"/>
      <c r="X68" s="98">
        <f>+M68+R68+W68</f>
        <v>0</v>
      </c>
      <c r="Y68" s="99"/>
      <c r="Z68" s="100" t="s">
        <v>113</v>
      </c>
      <c r="AD68" s="213" t="s">
        <v>48</v>
      </c>
      <c r="AE68" s="108"/>
      <c r="AF68" s="108"/>
      <c r="AG68" s="144">
        <f>SUM(AG12,AG25,AG38,AG50)</f>
        <v>132</v>
      </c>
      <c r="AH68" s="102" t="s">
        <v>30</v>
      </c>
      <c r="AI68" s="218">
        <f>SUM(AI12,AI25,AI38,AI50)</f>
        <v>35</v>
      </c>
      <c r="AJ68" s="219" t="s">
        <v>46</v>
      </c>
      <c r="AQ68" s="104"/>
      <c r="AR68" s="123"/>
    </row>
    <row r="69" spans="1:44" s="101" customFormat="1" ht="27.75" customHeight="1">
      <c r="A69" s="87" t="s">
        <v>111</v>
      </c>
      <c r="B69" s="88">
        <v>7</v>
      </c>
      <c r="C69" s="87" t="s">
        <v>409</v>
      </c>
      <c r="D69" s="510">
        <v>0.75</v>
      </c>
      <c r="E69" s="510">
        <v>1.01</v>
      </c>
      <c r="F69" s="510">
        <v>0.74</v>
      </c>
      <c r="G69" s="510">
        <v>0.18</v>
      </c>
      <c r="H69" s="90">
        <v>1</v>
      </c>
      <c r="I69" s="91">
        <v>4</v>
      </c>
      <c r="J69" s="92"/>
      <c r="K69" s="95"/>
      <c r="L69" s="92"/>
      <c r="M69" s="171"/>
      <c r="N69" s="126">
        <v>1</v>
      </c>
      <c r="O69" s="94">
        <v>2</v>
      </c>
      <c r="P69" s="92"/>
      <c r="Q69" s="92"/>
      <c r="R69" s="92"/>
      <c r="S69" s="96"/>
      <c r="T69" s="97"/>
      <c r="U69" s="95"/>
      <c r="V69" s="95"/>
      <c r="W69" s="198"/>
      <c r="X69" s="98">
        <f aca="true" t="shared" si="2" ref="X69:X79">M69+R69+W69</f>
        <v>0</v>
      </c>
      <c r="Y69" s="99"/>
      <c r="Z69" s="100" t="s">
        <v>113</v>
      </c>
      <c r="AD69" s="213" t="s">
        <v>50</v>
      </c>
      <c r="AE69" s="108"/>
      <c r="AF69" s="108"/>
      <c r="AG69" s="144">
        <f>SUM(AG13,AG26,AG39,AG51)</f>
        <v>83</v>
      </c>
      <c r="AH69" s="214" t="s">
        <v>30</v>
      </c>
      <c r="AQ69" s="104"/>
      <c r="AR69" s="123"/>
    </row>
    <row r="70" spans="1:44" s="101" customFormat="1" ht="27.75" customHeight="1">
      <c r="A70" s="87" t="s">
        <v>111</v>
      </c>
      <c r="B70" s="88">
        <v>8</v>
      </c>
      <c r="C70" s="87" t="s">
        <v>118</v>
      </c>
      <c r="D70" s="510">
        <v>0.06</v>
      </c>
      <c r="E70" s="510">
        <v>1.24</v>
      </c>
      <c r="F70" s="510">
        <v>0.04</v>
      </c>
      <c r="G70" s="510">
        <v>0.03</v>
      </c>
      <c r="H70" s="90">
        <v>1</v>
      </c>
      <c r="I70" s="91">
        <v>4</v>
      </c>
      <c r="J70" s="92"/>
      <c r="K70" s="95"/>
      <c r="L70" s="92"/>
      <c r="M70" s="171"/>
      <c r="N70" s="126">
        <v>3</v>
      </c>
      <c r="O70" s="94">
        <v>4</v>
      </c>
      <c r="P70" s="92"/>
      <c r="Q70" s="92"/>
      <c r="R70" s="92"/>
      <c r="S70" s="96"/>
      <c r="T70" s="97"/>
      <c r="U70" s="92"/>
      <c r="V70" s="95"/>
      <c r="W70" s="511"/>
      <c r="X70" s="98">
        <f t="shared" si="2"/>
        <v>0</v>
      </c>
      <c r="Y70" s="99"/>
      <c r="Z70" s="100"/>
      <c r="AD70" s="220" t="s">
        <v>52</v>
      </c>
      <c r="AE70" s="116"/>
      <c r="AF70" s="116"/>
      <c r="AG70" s="117">
        <f>SUM(AG14,AG27,AG40,AG52)</f>
        <v>-0.4088320000000002</v>
      </c>
      <c r="AH70" s="221" t="s">
        <v>53</v>
      </c>
      <c r="AQ70" s="104">
        <v>0.3</v>
      </c>
      <c r="AR70" s="123">
        <v>2</v>
      </c>
    </row>
    <row r="71" spans="1:44" s="101" customFormat="1" ht="27.75" customHeight="1" thickBot="1">
      <c r="A71" s="87" t="s">
        <v>111</v>
      </c>
      <c r="B71" s="88">
        <v>9</v>
      </c>
      <c r="C71" s="87" t="s">
        <v>119</v>
      </c>
      <c r="D71" s="510">
        <v>0.07</v>
      </c>
      <c r="E71" s="510">
        <v>1.26</v>
      </c>
      <c r="F71" s="510">
        <v>0.06</v>
      </c>
      <c r="G71" s="510">
        <v>0.05</v>
      </c>
      <c r="H71" s="90">
        <v>1</v>
      </c>
      <c r="I71" s="91">
        <v>8</v>
      </c>
      <c r="J71" s="92"/>
      <c r="K71" s="95"/>
      <c r="L71" s="92"/>
      <c r="M71" s="513"/>
      <c r="N71" s="126">
        <v>3</v>
      </c>
      <c r="O71" s="94">
        <v>4</v>
      </c>
      <c r="P71" s="92"/>
      <c r="Q71" s="92"/>
      <c r="R71" s="92"/>
      <c r="S71" s="134">
        <v>3</v>
      </c>
      <c r="T71" s="97">
        <v>4</v>
      </c>
      <c r="U71" s="92"/>
      <c r="V71" s="95"/>
      <c r="W71" s="95"/>
      <c r="X71" s="98">
        <f t="shared" si="2"/>
        <v>0</v>
      </c>
      <c r="Y71" s="99"/>
      <c r="Z71" s="100" t="s">
        <v>113</v>
      </c>
      <c r="AD71" s="222"/>
      <c r="AE71" s="223"/>
      <c r="AF71" s="223"/>
      <c r="AG71" s="223"/>
      <c r="AH71" s="224"/>
      <c r="AQ71" s="122"/>
      <c r="AR71" s="123"/>
    </row>
    <row r="72" spans="1:44" s="101" customFormat="1" ht="27.75" customHeight="1">
      <c r="A72" s="87" t="s">
        <v>111</v>
      </c>
      <c r="B72" s="88">
        <v>10</v>
      </c>
      <c r="C72" s="87" t="s">
        <v>405</v>
      </c>
      <c r="D72" s="510">
        <v>1.18</v>
      </c>
      <c r="E72" s="510">
        <v>-0.55</v>
      </c>
      <c r="F72" s="510">
        <v>0.95</v>
      </c>
      <c r="G72" s="510">
        <v>-0.6</v>
      </c>
      <c r="H72" s="90"/>
      <c r="I72" s="91"/>
      <c r="J72" s="92"/>
      <c r="K72" s="95"/>
      <c r="L72" s="92"/>
      <c r="M72" s="171"/>
      <c r="N72" s="126">
        <v>3</v>
      </c>
      <c r="O72" s="94">
        <v>4</v>
      </c>
      <c r="P72" s="92"/>
      <c r="Q72" s="92"/>
      <c r="R72" s="92"/>
      <c r="S72" s="96"/>
      <c r="T72" s="97"/>
      <c r="U72" s="95"/>
      <c r="V72" s="95"/>
      <c r="W72" s="95"/>
      <c r="X72" s="98">
        <f t="shared" si="2"/>
        <v>0</v>
      </c>
      <c r="Y72" s="99"/>
      <c r="Z72" s="100" t="s">
        <v>113</v>
      </c>
      <c r="AD72" s="541" t="s">
        <v>57</v>
      </c>
      <c r="AE72" s="542"/>
      <c r="AF72" s="542"/>
      <c r="AG72" s="542"/>
      <c r="AH72" s="553"/>
      <c r="AQ72" s="122"/>
      <c r="AR72" s="123"/>
    </row>
    <row r="73" spans="1:44" s="101" customFormat="1" ht="27.75" customHeight="1" thickBot="1">
      <c r="A73" s="87" t="s">
        <v>111</v>
      </c>
      <c r="B73" s="88">
        <v>11</v>
      </c>
      <c r="C73" s="87" t="s">
        <v>120</v>
      </c>
      <c r="D73" s="510">
        <v>0.07</v>
      </c>
      <c r="E73" s="510">
        <v>1.29</v>
      </c>
      <c r="F73" s="510">
        <v>0.07</v>
      </c>
      <c r="G73" s="510">
        <v>0.03</v>
      </c>
      <c r="H73" s="90">
        <v>1</v>
      </c>
      <c r="I73" s="91">
        <v>6</v>
      </c>
      <c r="J73" s="92"/>
      <c r="K73" s="95"/>
      <c r="L73" s="92"/>
      <c r="M73" s="171"/>
      <c r="N73" s="93">
        <v>3</v>
      </c>
      <c r="O73" s="141">
        <v>4</v>
      </c>
      <c r="P73" s="92"/>
      <c r="Q73" s="92"/>
      <c r="R73" s="92"/>
      <c r="S73" s="96"/>
      <c r="T73" s="97"/>
      <c r="U73" s="95"/>
      <c r="V73" s="95"/>
      <c r="W73" s="95"/>
      <c r="X73" s="98">
        <f t="shared" si="2"/>
        <v>0</v>
      </c>
      <c r="Y73" s="99"/>
      <c r="Z73" s="100" t="s">
        <v>113</v>
      </c>
      <c r="AD73" s="539" t="s">
        <v>45</v>
      </c>
      <c r="AE73" s="540"/>
      <c r="AF73" s="540"/>
      <c r="AG73" s="144">
        <f>SUM(AG17,AG30,AG42)</f>
        <v>37</v>
      </c>
      <c r="AH73" s="214" t="s">
        <v>46</v>
      </c>
      <c r="AQ73" s="104"/>
      <c r="AR73" s="123"/>
    </row>
    <row r="74" spans="1:44" s="101" customFormat="1" ht="27.75" customHeight="1" thickBot="1">
      <c r="A74" s="87" t="s">
        <v>111</v>
      </c>
      <c r="B74" s="88">
        <v>12</v>
      </c>
      <c r="C74" s="87" t="s">
        <v>121</v>
      </c>
      <c r="D74" s="510">
        <v>-0.03</v>
      </c>
      <c r="E74" s="510">
        <v>1.28</v>
      </c>
      <c r="F74" s="510">
        <v>-0.04</v>
      </c>
      <c r="G74" s="510">
        <v>0.2</v>
      </c>
      <c r="H74" s="90">
        <v>2</v>
      </c>
      <c r="I74" s="91">
        <v>6</v>
      </c>
      <c r="J74" s="92"/>
      <c r="K74" s="95"/>
      <c r="L74" s="92"/>
      <c r="M74" s="171"/>
      <c r="N74" s="93">
        <v>6</v>
      </c>
      <c r="O74" s="141">
        <v>6</v>
      </c>
      <c r="P74" s="92"/>
      <c r="Q74" s="92"/>
      <c r="R74" s="92"/>
      <c r="S74" s="96">
        <v>3</v>
      </c>
      <c r="T74" s="97">
        <v>4</v>
      </c>
      <c r="U74" s="95"/>
      <c r="V74" s="95"/>
      <c r="W74" s="95"/>
      <c r="X74" s="98">
        <f t="shared" si="2"/>
        <v>0</v>
      </c>
      <c r="Y74" s="99"/>
      <c r="Z74" s="100" t="s">
        <v>113</v>
      </c>
      <c r="AA74" s="110"/>
      <c r="AD74" s="213" t="s">
        <v>48</v>
      </c>
      <c r="AE74" s="108"/>
      <c r="AF74" s="108"/>
      <c r="AG74" s="144">
        <f>SUM(AG18,AG31,AG43)</f>
        <v>57</v>
      </c>
      <c r="AH74" s="102" t="s">
        <v>30</v>
      </c>
      <c r="AI74" s="225">
        <f>SUM(AI18,AI31,AI43)</f>
        <v>49</v>
      </c>
      <c r="AJ74" s="219" t="s">
        <v>46</v>
      </c>
      <c r="AQ74" s="171"/>
      <c r="AR74" s="172"/>
    </row>
    <row r="75" spans="1:44" s="101" customFormat="1" ht="27.75" customHeight="1">
      <c r="A75" s="87" t="s">
        <v>111</v>
      </c>
      <c r="B75" s="88">
        <v>13</v>
      </c>
      <c r="C75" s="87" t="s">
        <v>122</v>
      </c>
      <c r="D75" s="510">
        <v>0.01</v>
      </c>
      <c r="E75" s="510">
        <v>1.3</v>
      </c>
      <c r="F75" s="510">
        <v>0.01</v>
      </c>
      <c r="G75" s="510">
        <v>0.3</v>
      </c>
      <c r="H75" s="90">
        <v>1</v>
      </c>
      <c r="I75" s="91">
        <v>4</v>
      </c>
      <c r="J75" s="92"/>
      <c r="K75" s="95"/>
      <c r="L75" s="92"/>
      <c r="M75" s="171"/>
      <c r="N75" s="93"/>
      <c r="O75" s="141"/>
      <c r="P75" s="92"/>
      <c r="Q75" s="92"/>
      <c r="R75" s="92"/>
      <c r="S75" s="96">
        <v>3</v>
      </c>
      <c r="T75" s="97">
        <v>2</v>
      </c>
      <c r="U75" s="95"/>
      <c r="V75" s="95"/>
      <c r="W75" s="95"/>
      <c r="X75" s="98">
        <f t="shared" si="2"/>
        <v>0</v>
      </c>
      <c r="Y75" s="99"/>
      <c r="Z75" s="100" t="s">
        <v>113</v>
      </c>
      <c r="AB75" s="110"/>
      <c r="AD75" s="213" t="s">
        <v>50</v>
      </c>
      <c r="AE75" s="108"/>
      <c r="AF75" s="108"/>
      <c r="AG75" s="144">
        <f>SUM(AG19,AG32,AG44)</f>
        <v>29</v>
      </c>
      <c r="AH75" s="214" t="s">
        <v>30</v>
      </c>
      <c r="AQ75" s="122"/>
      <c r="AR75" s="123"/>
    </row>
    <row r="76" spans="1:54" s="101" customFormat="1" ht="27.75" customHeight="1" thickBot="1">
      <c r="A76" s="87" t="s">
        <v>111</v>
      </c>
      <c r="B76" s="88">
        <v>14</v>
      </c>
      <c r="C76" s="87" t="s">
        <v>123</v>
      </c>
      <c r="D76" s="510">
        <v>0.02</v>
      </c>
      <c r="E76" s="510">
        <v>1.35</v>
      </c>
      <c r="F76" s="510">
        <v>0.02</v>
      </c>
      <c r="G76" s="510">
        <v>0.35</v>
      </c>
      <c r="H76" s="90">
        <v>1</v>
      </c>
      <c r="I76" s="91">
        <v>4</v>
      </c>
      <c r="J76" s="92"/>
      <c r="K76" s="95"/>
      <c r="L76" s="92"/>
      <c r="M76" s="171"/>
      <c r="N76" s="93"/>
      <c r="O76" s="141"/>
      <c r="P76" s="92"/>
      <c r="Q76" s="92"/>
      <c r="R76" s="92"/>
      <c r="S76" s="96">
        <v>3</v>
      </c>
      <c r="T76" s="97">
        <v>2</v>
      </c>
      <c r="U76" s="95"/>
      <c r="V76" s="95"/>
      <c r="W76" s="95"/>
      <c r="X76" s="98">
        <f t="shared" si="2"/>
        <v>0</v>
      </c>
      <c r="Y76" s="99"/>
      <c r="Z76" s="100" t="s">
        <v>113</v>
      </c>
      <c r="AA76" s="199"/>
      <c r="AB76" s="203"/>
      <c r="AC76" s="203"/>
      <c r="AD76" s="137" t="s">
        <v>52</v>
      </c>
      <c r="AE76" s="200"/>
      <c r="AF76" s="200"/>
      <c r="AG76" s="201">
        <f>SUM(AG20,AG33,AG45)</f>
        <v>-0.44000000000000006</v>
      </c>
      <c r="AH76" s="202" t="s">
        <v>53</v>
      </c>
      <c r="AI76" s="203"/>
      <c r="AJ76" s="203"/>
      <c r="AK76" s="203"/>
      <c r="AL76" s="203"/>
      <c r="AM76" s="203"/>
      <c r="AN76" s="203"/>
      <c r="AO76" s="203"/>
      <c r="AP76" s="203"/>
      <c r="AQ76" s="135">
        <v>3</v>
      </c>
      <c r="AR76" s="204">
        <v>2</v>
      </c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</row>
    <row r="77" spans="1:44" s="101" customFormat="1" ht="27.75" customHeight="1" thickBot="1">
      <c r="A77" s="87" t="s">
        <v>111</v>
      </c>
      <c r="B77" s="88">
        <v>15</v>
      </c>
      <c r="C77" s="87" t="s">
        <v>124</v>
      </c>
      <c r="D77" s="510">
        <v>-0.05</v>
      </c>
      <c r="E77" s="510">
        <v>1.51</v>
      </c>
      <c r="F77" s="510">
        <v>-0.05</v>
      </c>
      <c r="G77" s="510">
        <v>0.7</v>
      </c>
      <c r="H77" s="90">
        <v>1</v>
      </c>
      <c r="I77" s="91">
        <v>4</v>
      </c>
      <c r="J77" s="92"/>
      <c r="K77" s="95"/>
      <c r="L77" s="92"/>
      <c r="M77" s="171"/>
      <c r="N77" s="126"/>
      <c r="O77" s="94"/>
      <c r="P77" s="92"/>
      <c r="Q77" s="92"/>
      <c r="R77" s="92"/>
      <c r="S77" s="96">
        <v>3</v>
      </c>
      <c r="T77" s="97">
        <v>2</v>
      </c>
      <c r="U77" s="95"/>
      <c r="V77" s="95"/>
      <c r="W77" s="95"/>
      <c r="X77" s="98">
        <f t="shared" si="2"/>
        <v>0</v>
      </c>
      <c r="Y77" s="99"/>
      <c r="Z77" s="100"/>
      <c r="AD77" s="226"/>
      <c r="AE77" s="227"/>
      <c r="AF77" s="227"/>
      <c r="AG77" s="227"/>
      <c r="AH77" s="228"/>
      <c r="AQ77" s="122"/>
      <c r="AR77" s="123"/>
    </row>
    <row r="78" spans="1:44" s="101" customFormat="1" ht="27.75" customHeight="1">
      <c r="A78" s="87" t="s">
        <v>111</v>
      </c>
      <c r="B78" s="88">
        <v>16</v>
      </c>
      <c r="C78" s="87" t="s">
        <v>125</v>
      </c>
      <c r="D78" s="89">
        <v>0.03</v>
      </c>
      <c r="E78" s="89">
        <v>1.44</v>
      </c>
      <c r="F78" s="89">
        <v>0.03</v>
      </c>
      <c r="G78" s="89">
        <v>0.51</v>
      </c>
      <c r="H78" s="90">
        <v>1</v>
      </c>
      <c r="I78" s="91">
        <v>4</v>
      </c>
      <c r="J78" s="106"/>
      <c r="K78" s="95"/>
      <c r="L78" s="92"/>
      <c r="M78" s="106"/>
      <c r="N78" s="126"/>
      <c r="O78" s="94"/>
      <c r="P78" s="92"/>
      <c r="Q78" s="92"/>
      <c r="R78" s="92"/>
      <c r="S78" s="96">
        <v>3</v>
      </c>
      <c r="T78" s="97">
        <v>2</v>
      </c>
      <c r="U78" s="95"/>
      <c r="V78" s="95"/>
      <c r="W78" s="95"/>
      <c r="X78" s="98">
        <f t="shared" si="2"/>
        <v>0</v>
      </c>
      <c r="Y78" s="99"/>
      <c r="Z78" s="100"/>
      <c r="AD78" s="541" t="s">
        <v>104</v>
      </c>
      <c r="AE78" s="542"/>
      <c r="AF78" s="542"/>
      <c r="AG78" s="229"/>
      <c r="AH78" s="230"/>
      <c r="AQ78" s="122"/>
      <c r="AR78" s="123"/>
    </row>
    <row r="79" spans="1:44" s="101" customFormat="1" ht="27.75" customHeight="1" thickBot="1">
      <c r="A79" s="87" t="s">
        <v>111</v>
      </c>
      <c r="B79" s="88">
        <v>17</v>
      </c>
      <c r="C79" s="87" t="s">
        <v>129</v>
      </c>
      <c r="D79" s="89">
        <v>0.05</v>
      </c>
      <c r="E79" s="89">
        <v>1.39</v>
      </c>
      <c r="F79" s="89">
        <v>0.05</v>
      </c>
      <c r="G79" s="89">
        <v>0.46</v>
      </c>
      <c r="H79" s="90">
        <v>1</v>
      </c>
      <c r="I79" s="91">
        <v>6</v>
      </c>
      <c r="J79" s="106"/>
      <c r="K79" s="95"/>
      <c r="L79" s="92"/>
      <c r="M79" s="106"/>
      <c r="N79" s="126">
        <v>3</v>
      </c>
      <c r="O79" s="94">
        <v>4</v>
      </c>
      <c r="P79" s="92"/>
      <c r="Q79" s="92"/>
      <c r="R79" s="92"/>
      <c r="S79" s="96">
        <v>3</v>
      </c>
      <c r="T79" s="97">
        <v>4</v>
      </c>
      <c r="U79" s="95"/>
      <c r="V79" s="95"/>
      <c r="W79" s="95"/>
      <c r="X79" s="98">
        <f t="shared" si="2"/>
        <v>0</v>
      </c>
      <c r="Y79" s="99"/>
      <c r="Z79" s="100"/>
      <c r="AD79" s="539" t="s">
        <v>45</v>
      </c>
      <c r="AE79" s="540"/>
      <c r="AF79" s="540"/>
      <c r="AG79" s="144">
        <f>AG56</f>
        <v>6</v>
      </c>
      <c r="AH79" s="214" t="s">
        <v>46</v>
      </c>
      <c r="AQ79" s="122"/>
      <c r="AR79" s="123"/>
    </row>
    <row r="80" spans="1:44" s="101" customFormat="1" ht="27.75" customHeight="1" thickBot="1">
      <c r="A80" s="87" t="s">
        <v>111</v>
      </c>
      <c r="B80" s="88">
        <v>18</v>
      </c>
      <c r="C80" s="87" t="s">
        <v>128</v>
      </c>
      <c r="D80" s="146"/>
      <c r="E80" s="146"/>
      <c r="F80" s="146"/>
      <c r="G80" s="146"/>
      <c r="H80" s="90"/>
      <c r="I80" s="91"/>
      <c r="J80" s="95"/>
      <c r="K80" s="95"/>
      <c r="L80" s="95"/>
      <c r="M80" s="106"/>
      <c r="N80" s="126">
        <v>1</v>
      </c>
      <c r="O80" s="94">
        <v>2</v>
      </c>
      <c r="P80" s="92"/>
      <c r="Q80" s="92"/>
      <c r="R80" s="92"/>
      <c r="S80" s="96"/>
      <c r="T80" s="97"/>
      <c r="U80" s="95"/>
      <c r="V80" s="95"/>
      <c r="W80" s="95"/>
      <c r="X80" s="98">
        <f>W80+M80+R80</f>
        <v>0</v>
      </c>
      <c r="Y80" s="99"/>
      <c r="Z80" s="100" t="s">
        <v>113</v>
      </c>
      <c r="AD80" s="213" t="s">
        <v>48</v>
      </c>
      <c r="AE80" s="108"/>
      <c r="AF80" s="108"/>
      <c r="AG80" s="144">
        <f>AG57</f>
        <v>0</v>
      </c>
      <c r="AH80" s="102" t="s">
        <v>30</v>
      </c>
      <c r="AI80" s="225">
        <f>AG57</f>
        <v>0</v>
      </c>
      <c r="AJ80" s="219" t="s">
        <v>46</v>
      </c>
      <c r="AQ80" s="122"/>
      <c r="AR80" s="123"/>
    </row>
    <row r="81" spans="1:44" s="101" customFormat="1" ht="43.5" customHeight="1">
      <c r="A81" s="603" t="s">
        <v>130</v>
      </c>
      <c r="B81" s="604"/>
      <c r="C81" s="178"/>
      <c r="D81" s="179"/>
      <c r="E81" s="179"/>
      <c r="F81" s="179"/>
      <c r="G81" s="179"/>
      <c r="H81" s="180"/>
      <c r="I81" s="181"/>
      <c r="J81" s="181"/>
      <c r="K81" s="181"/>
      <c r="L81" s="182"/>
      <c r="M81" s="183">
        <f>SUM(M82:M97)</f>
        <v>0</v>
      </c>
      <c r="N81" s="181"/>
      <c r="O81" s="184">
        <f>SUM(O82:O97)</f>
        <v>111</v>
      </c>
      <c r="P81" s="185">
        <f>SUM(P82:P97)</f>
        <v>0</v>
      </c>
      <c r="Q81" s="186"/>
      <c r="R81" s="183">
        <f>SUM(R82:R97)</f>
        <v>0</v>
      </c>
      <c r="S81" s="181"/>
      <c r="T81" s="184">
        <f>SUM(T82:T97)</f>
        <v>17</v>
      </c>
      <c r="U81" s="187">
        <f>SUM(U82:U97)</f>
        <v>0</v>
      </c>
      <c r="V81" s="186"/>
      <c r="W81" s="183">
        <f>SUM(W82:W97)</f>
        <v>0</v>
      </c>
      <c r="X81" s="188">
        <f>SUM(X82:X97)</f>
        <v>0</v>
      </c>
      <c r="Y81" s="210"/>
      <c r="Z81" s="190"/>
      <c r="AA81" s="110">
        <f>+M81+R81+W81</f>
        <v>0</v>
      </c>
      <c r="AD81" s="213" t="s">
        <v>50</v>
      </c>
      <c r="AE81" s="108"/>
      <c r="AF81" s="108"/>
      <c r="AG81" s="144">
        <f>AG58</f>
        <v>0</v>
      </c>
      <c r="AH81" s="214" t="s">
        <v>30</v>
      </c>
      <c r="AQ81" s="122"/>
      <c r="AR81" s="123"/>
    </row>
    <row r="82" spans="1:44" s="101" customFormat="1" ht="27.75" customHeight="1">
      <c r="A82" s="87" t="s">
        <v>131</v>
      </c>
      <c r="B82" s="88">
        <v>1</v>
      </c>
      <c r="C82" s="87" t="s">
        <v>132</v>
      </c>
      <c r="D82" s="146">
        <v>0.1</v>
      </c>
      <c r="E82" s="146">
        <v>-0.3</v>
      </c>
      <c r="F82" s="146">
        <v>0.1</v>
      </c>
      <c r="G82" s="146">
        <v>-0.3</v>
      </c>
      <c r="H82" s="90">
        <v>1</v>
      </c>
      <c r="I82" s="91">
        <v>6</v>
      </c>
      <c r="J82" s="92"/>
      <c r="K82" s="95"/>
      <c r="L82" s="92"/>
      <c r="M82" s="92"/>
      <c r="N82" s="126"/>
      <c r="O82" s="94"/>
      <c r="P82" s="92"/>
      <c r="Q82" s="95"/>
      <c r="R82" s="92"/>
      <c r="S82" s="134"/>
      <c r="T82" s="97"/>
      <c r="U82" s="92"/>
      <c r="V82" s="95"/>
      <c r="W82" s="92"/>
      <c r="X82" s="98">
        <f>M82+R82+W82</f>
        <v>0</v>
      </c>
      <c r="Y82" s="99"/>
      <c r="Z82" s="100" t="s">
        <v>134</v>
      </c>
      <c r="AD82" s="220" t="s">
        <v>52</v>
      </c>
      <c r="AE82" s="116"/>
      <c r="AF82" s="116"/>
      <c r="AG82" s="231">
        <f>AG59</f>
        <v>0</v>
      </c>
      <c r="AH82" s="221" t="s">
        <v>53</v>
      </c>
      <c r="AQ82" s="122"/>
      <c r="AR82" s="123"/>
    </row>
    <row r="83" spans="1:54" s="203" customFormat="1" ht="27.75" customHeight="1" thickBot="1">
      <c r="A83" s="87" t="s">
        <v>131</v>
      </c>
      <c r="B83" s="88">
        <v>2</v>
      </c>
      <c r="C83" s="87" t="s">
        <v>135</v>
      </c>
      <c r="D83" s="211">
        <v>0.22</v>
      </c>
      <c r="E83" s="146">
        <v>0.8</v>
      </c>
      <c r="F83" s="211">
        <v>0.22</v>
      </c>
      <c r="G83" s="146">
        <v>0.97</v>
      </c>
      <c r="H83" s="90">
        <v>6</v>
      </c>
      <c r="I83" s="91">
        <v>4</v>
      </c>
      <c r="J83" s="92"/>
      <c r="K83" s="95"/>
      <c r="L83" s="92"/>
      <c r="M83" s="92"/>
      <c r="N83" s="126"/>
      <c r="O83" s="94"/>
      <c r="P83" s="92"/>
      <c r="Q83" s="92"/>
      <c r="R83" s="92"/>
      <c r="S83" s="96">
        <v>3</v>
      </c>
      <c r="T83" s="97">
        <v>6</v>
      </c>
      <c r="U83" s="95"/>
      <c r="V83" s="95"/>
      <c r="W83" s="95"/>
      <c r="X83" s="98">
        <f aca="true" t="shared" si="3" ref="X83:X97">M83+R83+W83</f>
        <v>0</v>
      </c>
      <c r="Y83" s="99"/>
      <c r="Z83" s="212" t="s">
        <v>134</v>
      </c>
      <c r="AA83" s="101"/>
      <c r="AB83" s="101"/>
      <c r="AC83" s="101"/>
      <c r="AD83" s="226"/>
      <c r="AE83" s="227"/>
      <c r="AF83" s="227"/>
      <c r="AG83" s="227"/>
      <c r="AH83" s="228"/>
      <c r="AI83" s="101"/>
      <c r="AJ83" s="101"/>
      <c r="AK83" s="101"/>
      <c r="AL83" s="101"/>
      <c r="AM83" s="101"/>
      <c r="AN83" s="101"/>
      <c r="AO83" s="101"/>
      <c r="AP83" s="101"/>
      <c r="AQ83" s="122"/>
      <c r="AR83" s="123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</row>
    <row r="84" spans="1:44" s="101" customFormat="1" ht="27.75" customHeight="1" thickBot="1">
      <c r="A84" s="87" t="s">
        <v>131</v>
      </c>
      <c r="B84" s="88">
        <v>3</v>
      </c>
      <c r="C84" s="87" t="s">
        <v>136</v>
      </c>
      <c r="D84" s="146">
        <v>0.22</v>
      </c>
      <c r="E84" s="146">
        <v>0.8</v>
      </c>
      <c r="F84" s="211">
        <v>0.22</v>
      </c>
      <c r="G84" s="146">
        <v>0.97</v>
      </c>
      <c r="H84" s="90"/>
      <c r="I84" s="91"/>
      <c r="J84" s="95"/>
      <c r="K84" s="95"/>
      <c r="L84" s="95"/>
      <c r="M84" s="95"/>
      <c r="N84" s="126">
        <v>3</v>
      </c>
      <c r="O84" s="94">
        <v>20</v>
      </c>
      <c r="P84" s="92"/>
      <c r="Q84" s="92"/>
      <c r="R84" s="92"/>
      <c r="S84" s="134"/>
      <c r="T84" s="97"/>
      <c r="U84" s="92"/>
      <c r="V84" s="95"/>
      <c r="W84" s="92"/>
      <c r="X84" s="98">
        <f t="shared" si="3"/>
        <v>0</v>
      </c>
      <c r="Y84" s="99"/>
      <c r="Z84" s="100" t="s">
        <v>134</v>
      </c>
      <c r="AD84" s="543" t="s">
        <v>137</v>
      </c>
      <c r="AE84" s="544"/>
      <c r="AF84" s="544"/>
      <c r="AG84" s="232">
        <f>AG70</f>
        <v>-0.4088320000000002</v>
      </c>
      <c r="AH84" s="221" t="s">
        <v>53</v>
      </c>
      <c r="AQ84" s="122"/>
      <c r="AR84" s="123"/>
    </row>
    <row r="85" spans="1:51" s="101" customFormat="1" ht="27.75" customHeight="1" thickBot="1">
      <c r="A85" s="87" t="s">
        <v>131</v>
      </c>
      <c r="B85" s="88">
        <v>4</v>
      </c>
      <c r="C85" s="87" t="s">
        <v>138</v>
      </c>
      <c r="D85" s="146">
        <v>0.22</v>
      </c>
      <c r="E85" s="146">
        <v>0.8</v>
      </c>
      <c r="F85" s="211">
        <v>0.22</v>
      </c>
      <c r="G85" s="146">
        <v>0.97</v>
      </c>
      <c r="H85" s="90"/>
      <c r="I85" s="91"/>
      <c r="J85" s="95"/>
      <c r="K85" s="95"/>
      <c r="L85" s="95"/>
      <c r="M85" s="95"/>
      <c r="N85" s="126">
        <v>3</v>
      </c>
      <c r="O85" s="94">
        <v>20</v>
      </c>
      <c r="P85" s="92"/>
      <c r="Q85" s="92"/>
      <c r="R85" s="92"/>
      <c r="S85" s="134"/>
      <c r="T85" s="97"/>
      <c r="U85" s="92"/>
      <c r="V85" s="95"/>
      <c r="W85" s="92"/>
      <c r="X85" s="98">
        <f t="shared" si="3"/>
        <v>0</v>
      </c>
      <c r="Y85" s="99"/>
      <c r="Z85" s="100" t="s">
        <v>134</v>
      </c>
      <c r="AD85" s="545" t="s">
        <v>139</v>
      </c>
      <c r="AE85" s="546"/>
      <c r="AF85" s="546"/>
      <c r="AG85" s="233">
        <f>AG76</f>
        <v>-0.44000000000000006</v>
      </c>
      <c r="AH85" s="234" t="s">
        <v>53</v>
      </c>
      <c r="AQ85" s="119"/>
      <c r="AR85" s="205"/>
      <c r="AY85" s="235"/>
    </row>
    <row r="86" spans="1:44" s="101" customFormat="1" ht="27.75" customHeight="1" thickBot="1">
      <c r="A86" s="87" t="s">
        <v>131</v>
      </c>
      <c r="B86" s="88">
        <v>5</v>
      </c>
      <c r="C86" s="87" t="s">
        <v>140</v>
      </c>
      <c r="D86" s="146">
        <v>0.2</v>
      </c>
      <c r="E86" s="146">
        <v>1.05</v>
      </c>
      <c r="F86" s="146">
        <v>0.19</v>
      </c>
      <c r="G86" s="146">
        <v>1.03</v>
      </c>
      <c r="H86" s="90"/>
      <c r="I86" s="91"/>
      <c r="J86" s="95"/>
      <c r="K86" s="95"/>
      <c r="L86" s="95"/>
      <c r="M86" s="95"/>
      <c r="N86" s="126">
        <v>3</v>
      </c>
      <c r="O86" s="94">
        <v>8</v>
      </c>
      <c r="P86" s="92"/>
      <c r="Q86" s="92"/>
      <c r="R86" s="92"/>
      <c r="S86" s="134"/>
      <c r="T86" s="97"/>
      <c r="U86" s="92"/>
      <c r="V86" s="95"/>
      <c r="W86" s="92"/>
      <c r="X86" s="98">
        <f t="shared" si="3"/>
        <v>0</v>
      </c>
      <c r="Y86" s="99"/>
      <c r="Z86" s="100" t="s">
        <v>134</v>
      </c>
      <c r="AD86" s="547" t="s">
        <v>142</v>
      </c>
      <c r="AE86" s="548"/>
      <c r="AF86" s="548"/>
      <c r="AG86" s="236">
        <f>AG82</f>
        <v>0</v>
      </c>
      <c r="AH86" s="237" t="s">
        <v>53</v>
      </c>
      <c r="AQ86" s="104"/>
      <c r="AR86" s="123"/>
    </row>
    <row r="87" spans="1:44" s="101" customFormat="1" ht="27.75" customHeight="1">
      <c r="A87" s="87" t="s">
        <v>131</v>
      </c>
      <c r="B87" s="88">
        <v>6</v>
      </c>
      <c r="C87" s="87" t="s">
        <v>143</v>
      </c>
      <c r="D87" s="146" t="s">
        <v>141</v>
      </c>
      <c r="E87" s="146" t="s">
        <v>141</v>
      </c>
      <c r="F87" s="146" t="s">
        <v>141</v>
      </c>
      <c r="G87" s="146" t="s">
        <v>141</v>
      </c>
      <c r="H87" s="90"/>
      <c r="I87" s="91"/>
      <c r="J87" s="95"/>
      <c r="K87" s="95"/>
      <c r="L87" s="95"/>
      <c r="M87" s="95"/>
      <c r="N87" s="126">
        <v>3</v>
      </c>
      <c r="O87" s="94">
        <v>25</v>
      </c>
      <c r="P87" s="92"/>
      <c r="Q87" s="92"/>
      <c r="R87" s="92"/>
      <c r="S87" s="134"/>
      <c r="T87" s="97"/>
      <c r="U87" s="92"/>
      <c r="V87" s="95"/>
      <c r="W87" s="92"/>
      <c r="X87" s="98">
        <f t="shared" si="3"/>
        <v>0</v>
      </c>
      <c r="Y87" s="99"/>
      <c r="Z87" s="100" t="s">
        <v>134</v>
      </c>
      <c r="AD87" s="527" t="s">
        <v>144</v>
      </c>
      <c r="AE87" s="528"/>
      <c r="AF87" s="528"/>
      <c r="AG87" s="531">
        <f>AG84+AG85+AG86</f>
        <v>-0.8488320000000003</v>
      </c>
      <c r="AH87" s="533" t="s">
        <v>401</v>
      </c>
      <c r="AQ87" s="104"/>
      <c r="AR87" s="123"/>
    </row>
    <row r="88" spans="1:44" s="101" customFormat="1" ht="27.75" customHeight="1" thickBot="1">
      <c r="A88" s="87" t="s">
        <v>131</v>
      </c>
      <c r="B88" s="88">
        <v>7</v>
      </c>
      <c r="C88" s="87" t="s">
        <v>145</v>
      </c>
      <c r="D88" s="146">
        <v>0.21</v>
      </c>
      <c r="E88" s="146">
        <v>0</v>
      </c>
      <c r="F88" s="146">
        <v>0.21</v>
      </c>
      <c r="G88" s="146">
        <v>0</v>
      </c>
      <c r="H88" s="90"/>
      <c r="I88" s="91"/>
      <c r="J88" s="95"/>
      <c r="K88" s="95"/>
      <c r="L88" s="95"/>
      <c r="M88" s="95"/>
      <c r="N88" s="126">
        <v>3</v>
      </c>
      <c r="O88" s="94">
        <v>8</v>
      </c>
      <c r="P88" s="92"/>
      <c r="Q88" s="92"/>
      <c r="R88" s="92"/>
      <c r="S88" s="134"/>
      <c r="T88" s="97"/>
      <c r="U88" s="92"/>
      <c r="V88" s="95"/>
      <c r="W88" s="92"/>
      <c r="X88" s="98">
        <f t="shared" si="3"/>
        <v>0</v>
      </c>
      <c r="Y88" s="99"/>
      <c r="Z88" s="100" t="s">
        <v>134</v>
      </c>
      <c r="AD88" s="529"/>
      <c r="AE88" s="530"/>
      <c r="AF88" s="530"/>
      <c r="AG88" s="532"/>
      <c r="AH88" s="534"/>
      <c r="AQ88" s="122"/>
      <c r="AR88" s="105"/>
    </row>
    <row r="89" spans="1:44" s="101" customFormat="1" ht="27.75" customHeight="1">
      <c r="A89" s="87" t="s">
        <v>131</v>
      </c>
      <c r="B89" s="88">
        <v>8</v>
      </c>
      <c r="C89" s="87" t="s">
        <v>146</v>
      </c>
      <c r="D89" s="146">
        <v>0.2</v>
      </c>
      <c r="E89" s="146" t="s">
        <v>141</v>
      </c>
      <c r="F89" s="146">
        <v>0.2</v>
      </c>
      <c r="G89" s="146" t="s">
        <v>141</v>
      </c>
      <c r="H89" s="90"/>
      <c r="I89" s="91"/>
      <c r="J89" s="95"/>
      <c r="K89" s="95"/>
      <c r="L89" s="95"/>
      <c r="M89" s="95"/>
      <c r="N89" s="126">
        <v>3</v>
      </c>
      <c r="O89" s="94">
        <v>8</v>
      </c>
      <c r="P89" s="92"/>
      <c r="Q89" s="92"/>
      <c r="R89" s="92"/>
      <c r="S89" s="134"/>
      <c r="T89" s="97"/>
      <c r="U89" s="92"/>
      <c r="V89" s="95"/>
      <c r="W89" s="92"/>
      <c r="X89" s="98">
        <f t="shared" si="3"/>
        <v>0</v>
      </c>
      <c r="Y89" s="99"/>
      <c r="Z89" s="100" t="s">
        <v>134</v>
      </c>
      <c r="AQ89" s="122"/>
      <c r="AR89" s="105"/>
    </row>
    <row r="90" spans="1:54" s="101" customFormat="1" ht="27.75" customHeight="1">
      <c r="A90" s="87" t="s">
        <v>131</v>
      </c>
      <c r="B90" s="88">
        <v>9</v>
      </c>
      <c r="C90" s="87" t="s">
        <v>147</v>
      </c>
      <c r="D90" s="146">
        <v>0.12</v>
      </c>
      <c r="E90" s="146" t="s">
        <v>141</v>
      </c>
      <c r="F90" s="146">
        <v>0.1</v>
      </c>
      <c r="G90" s="146" t="s">
        <v>141</v>
      </c>
      <c r="H90" s="90"/>
      <c r="I90" s="91"/>
      <c r="J90" s="95"/>
      <c r="K90" s="95"/>
      <c r="L90" s="95"/>
      <c r="M90" s="95"/>
      <c r="N90" s="126">
        <v>3</v>
      </c>
      <c r="O90" s="94">
        <v>6</v>
      </c>
      <c r="P90" s="92"/>
      <c r="Q90" s="92"/>
      <c r="R90" s="92"/>
      <c r="S90" s="134"/>
      <c r="T90" s="97"/>
      <c r="U90" s="92"/>
      <c r="V90" s="92"/>
      <c r="W90" s="92"/>
      <c r="X90" s="98">
        <f t="shared" si="3"/>
        <v>0</v>
      </c>
      <c r="Y90" s="99"/>
      <c r="Z90" s="100" t="s">
        <v>134</v>
      </c>
      <c r="AA90" s="110"/>
      <c r="AB90" s="238"/>
      <c r="AC90" s="238"/>
      <c r="AD90" s="238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9"/>
      <c r="AR90" s="240"/>
      <c r="AS90" s="238"/>
      <c r="AT90" s="238"/>
      <c r="AU90" s="238"/>
      <c r="AV90" s="238"/>
      <c r="AW90" s="238"/>
      <c r="AX90" s="238"/>
      <c r="AY90" s="238"/>
      <c r="AZ90" s="241"/>
      <c r="BA90" s="241"/>
      <c r="BB90" s="241"/>
    </row>
    <row r="91" spans="1:54" s="101" customFormat="1" ht="27.75" customHeight="1">
      <c r="A91" s="87" t="s">
        <v>131</v>
      </c>
      <c r="B91" s="88">
        <v>10</v>
      </c>
      <c r="C91" s="87" t="s">
        <v>148</v>
      </c>
      <c r="D91" s="146">
        <v>-0.15</v>
      </c>
      <c r="E91" s="146" t="s">
        <v>141</v>
      </c>
      <c r="F91" s="146">
        <v>-0.15</v>
      </c>
      <c r="G91" s="146" t="s">
        <v>141</v>
      </c>
      <c r="H91" s="90"/>
      <c r="I91" s="91"/>
      <c r="J91" s="95"/>
      <c r="K91" s="95"/>
      <c r="L91" s="95"/>
      <c r="M91" s="95"/>
      <c r="N91" s="93">
        <v>25</v>
      </c>
      <c r="O91" s="94">
        <v>4</v>
      </c>
      <c r="P91" s="92"/>
      <c r="Q91" s="92"/>
      <c r="R91" s="92"/>
      <c r="S91" s="134"/>
      <c r="T91" s="97"/>
      <c r="U91" s="95"/>
      <c r="V91" s="95"/>
      <c r="W91" s="95"/>
      <c r="X91" s="98">
        <f t="shared" si="3"/>
        <v>0</v>
      </c>
      <c r="Y91" s="99"/>
      <c r="Z91" s="100" t="s">
        <v>134</v>
      </c>
      <c r="AA91" s="242"/>
      <c r="AB91" s="242"/>
      <c r="AC91" s="238"/>
      <c r="AD91" s="238"/>
      <c r="AE91" s="238"/>
      <c r="AF91" s="238"/>
      <c r="AG91" s="238"/>
      <c r="AH91" s="238"/>
      <c r="AI91" s="238"/>
      <c r="AJ91" s="238"/>
      <c r="AK91" s="238"/>
      <c r="AL91" s="238"/>
      <c r="AM91" s="238"/>
      <c r="AN91" s="238"/>
      <c r="AO91" s="238"/>
      <c r="AP91" s="238"/>
      <c r="AQ91" s="243">
        <v>0.15</v>
      </c>
      <c r="AR91" s="244">
        <v>5</v>
      </c>
      <c r="AS91" s="238"/>
      <c r="AT91" s="238"/>
      <c r="AU91" s="238"/>
      <c r="AV91" s="238"/>
      <c r="AW91" s="238"/>
      <c r="AX91" s="238"/>
      <c r="AY91" s="238"/>
      <c r="AZ91" s="238"/>
      <c r="BA91" s="238"/>
      <c r="BB91" s="238"/>
    </row>
    <row r="92" spans="1:54" s="101" customFormat="1" ht="27.75" customHeight="1">
      <c r="A92" s="87" t="s">
        <v>131</v>
      </c>
      <c r="B92" s="88">
        <v>11</v>
      </c>
      <c r="C92" s="87" t="s">
        <v>149</v>
      </c>
      <c r="D92" s="89"/>
      <c r="E92" s="89"/>
      <c r="F92" s="89"/>
      <c r="G92" s="89"/>
      <c r="H92" s="90"/>
      <c r="I92" s="91"/>
      <c r="J92" s="95"/>
      <c r="K92" s="95"/>
      <c r="L92" s="95"/>
      <c r="M92" s="95"/>
      <c r="N92" s="93"/>
      <c r="O92" s="94" t="s">
        <v>229</v>
      </c>
      <c r="P92" s="92"/>
      <c r="Q92" s="95"/>
      <c r="R92" s="95"/>
      <c r="S92" s="96">
        <v>3</v>
      </c>
      <c r="T92" s="97">
        <v>1</v>
      </c>
      <c r="U92" s="95"/>
      <c r="V92" s="95"/>
      <c r="W92" s="95"/>
      <c r="X92" s="98">
        <f t="shared" si="3"/>
        <v>0</v>
      </c>
      <c r="Y92" s="99"/>
      <c r="Z92" s="100"/>
      <c r="AA92" s="238"/>
      <c r="AB92" s="245"/>
      <c r="AC92" s="238"/>
      <c r="AD92" s="238"/>
      <c r="AE92" s="238"/>
      <c r="AF92" s="238"/>
      <c r="AG92" s="238"/>
      <c r="AH92" s="238"/>
      <c r="AI92" s="238"/>
      <c r="AJ92" s="238"/>
      <c r="AK92" s="238"/>
      <c r="AL92" s="238"/>
      <c r="AM92" s="238"/>
      <c r="AN92" s="238"/>
      <c r="AO92" s="238"/>
      <c r="AP92" s="238"/>
      <c r="AQ92" s="243">
        <v>1</v>
      </c>
      <c r="AR92" s="244">
        <v>3</v>
      </c>
      <c r="AS92" s="238"/>
      <c r="AT92" s="238"/>
      <c r="AU92" s="238"/>
      <c r="AV92" s="238"/>
      <c r="AW92" s="238"/>
      <c r="AX92" s="238"/>
      <c r="AY92" s="238"/>
      <c r="AZ92" s="238"/>
      <c r="BA92" s="238"/>
      <c r="BB92" s="238"/>
    </row>
    <row r="93" spans="1:54" s="101" customFormat="1" ht="27.75" customHeight="1">
      <c r="A93" s="87" t="s">
        <v>111</v>
      </c>
      <c r="B93" s="88">
        <v>1</v>
      </c>
      <c r="C93" s="87" t="s">
        <v>150</v>
      </c>
      <c r="D93" s="211">
        <v>0.21</v>
      </c>
      <c r="E93" s="211">
        <v>1.43</v>
      </c>
      <c r="F93" s="211">
        <v>0.21</v>
      </c>
      <c r="G93" s="211">
        <v>0.48</v>
      </c>
      <c r="H93" s="90">
        <v>1</v>
      </c>
      <c r="I93" s="91">
        <v>6</v>
      </c>
      <c r="J93" s="95"/>
      <c r="K93" s="95"/>
      <c r="L93" s="95"/>
      <c r="M93" s="95"/>
      <c r="N93" s="126">
        <v>3</v>
      </c>
      <c r="O93" s="94">
        <v>4</v>
      </c>
      <c r="P93" s="92"/>
      <c r="Q93" s="92"/>
      <c r="R93" s="92"/>
      <c r="S93" s="96">
        <v>3</v>
      </c>
      <c r="T93" s="97">
        <v>4</v>
      </c>
      <c r="U93" s="95"/>
      <c r="V93" s="95"/>
      <c r="W93" s="95"/>
      <c r="X93" s="98">
        <f t="shared" si="3"/>
        <v>0</v>
      </c>
      <c r="Y93" s="99"/>
      <c r="Z93" s="100" t="s">
        <v>134</v>
      </c>
      <c r="AA93" s="238"/>
      <c r="AB93" s="238"/>
      <c r="AC93" s="238"/>
      <c r="AD93" s="238"/>
      <c r="AE93" s="238"/>
      <c r="AF93" s="238"/>
      <c r="AG93" s="238"/>
      <c r="AH93" s="238"/>
      <c r="AI93" s="238"/>
      <c r="AJ93" s="238"/>
      <c r="AK93" s="238"/>
      <c r="AL93" s="238"/>
      <c r="AM93" s="238"/>
      <c r="AN93" s="238"/>
      <c r="AO93" s="238"/>
      <c r="AP93" s="238"/>
      <c r="AQ93" s="243">
        <v>3</v>
      </c>
      <c r="AR93" s="244">
        <v>11</v>
      </c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</row>
    <row r="94" spans="1:54" s="101" customFormat="1" ht="27.75" customHeight="1">
      <c r="A94" s="87" t="s">
        <v>111</v>
      </c>
      <c r="B94" s="88">
        <v>2</v>
      </c>
      <c r="C94" s="87" t="s">
        <v>151</v>
      </c>
      <c r="D94" s="211">
        <v>0.09</v>
      </c>
      <c r="E94" s="211">
        <v>1.3</v>
      </c>
      <c r="F94" s="211">
        <v>0.09</v>
      </c>
      <c r="G94" s="211">
        <v>0.43</v>
      </c>
      <c r="H94" s="90">
        <v>1</v>
      </c>
      <c r="I94" s="91">
        <v>6</v>
      </c>
      <c r="J94" s="95"/>
      <c r="K94" s="95"/>
      <c r="L94" s="95"/>
      <c r="M94" s="95"/>
      <c r="N94" s="126">
        <v>3</v>
      </c>
      <c r="O94" s="94">
        <v>4</v>
      </c>
      <c r="P94" s="92"/>
      <c r="Q94" s="106"/>
      <c r="R94" s="106"/>
      <c r="S94" s="96">
        <v>3</v>
      </c>
      <c r="T94" s="97">
        <v>3</v>
      </c>
      <c r="U94" s="95"/>
      <c r="V94" s="95"/>
      <c r="W94" s="95"/>
      <c r="X94" s="98">
        <f t="shared" si="3"/>
        <v>0</v>
      </c>
      <c r="Y94" s="99"/>
      <c r="Z94" s="100" t="s">
        <v>134</v>
      </c>
      <c r="AA94" s="238"/>
      <c r="AB94" s="238"/>
      <c r="AC94" s="238"/>
      <c r="AD94" s="238"/>
      <c r="AE94" s="238"/>
      <c r="AF94" s="238"/>
      <c r="AG94" s="238"/>
      <c r="AH94" s="238"/>
      <c r="AI94" s="238"/>
      <c r="AJ94" s="238"/>
      <c r="AK94" s="238"/>
      <c r="AL94" s="238"/>
      <c r="AM94" s="238"/>
      <c r="AN94" s="238"/>
      <c r="AO94" s="238"/>
      <c r="AP94" s="238"/>
      <c r="AQ94" s="246">
        <v>3</v>
      </c>
      <c r="AR94" s="247">
        <v>15</v>
      </c>
      <c r="AS94" s="238"/>
      <c r="AT94" s="238"/>
      <c r="AU94" s="238"/>
      <c r="AV94" s="238"/>
      <c r="AW94" s="238"/>
      <c r="AX94" s="238"/>
      <c r="AY94" s="238"/>
      <c r="AZ94" s="238"/>
      <c r="BA94" s="238"/>
      <c r="BB94" s="238"/>
    </row>
    <row r="95" spans="1:54" s="101" customFormat="1" ht="27.75" customHeight="1">
      <c r="A95" s="87" t="s">
        <v>111</v>
      </c>
      <c r="B95" s="88">
        <v>3</v>
      </c>
      <c r="C95" s="87" t="s">
        <v>152</v>
      </c>
      <c r="D95" s="211">
        <v>-0.05</v>
      </c>
      <c r="E95" s="211">
        <v>1.25</v>
      </c>
      <c r="F95" s="211">
        <v>0.05</v>
      </c>
      <c r="G95" s="211">
        <v>0.38</v>
      </c>
      <c r="H95" s="90">
        <v>1</v>
      </c>
      <c r="I95" s="91">
        <v>6</v>
      </c>
      <c r="J95" s="95"/>
      <c r="K95" s="95"/>
      <c r="L95" s="95"/>
      <c r="M95" s="95"/>
      <c r="N95" s="126">
        <v>3</v>
      </c>
      <c r="O95" s="94">
        <v>4</v>
      </c>
      <c r="P95" s="92"/>
      <c r="Q95" s="106"/>
      <c r="R95" s="106"/>
      <c r="S95" s="96">
        <v>3</v>
      </c>
      <c r="T95" s="97">
        <v>3</v>
      </c>
      <c r="U95" s="95"/>
      <c r="V95" s="95"/>
      <c r="W95" s="95"/>
      <c r="X95" s="98">
        <f t="shared" si="3"/>
        <v>0</v>
      </c>
      <c r="Y95" s="99"/>
      <c r="Z95" s="100" t="s">
        <v>134</v>
      </c>
      <c r="AA95" s="238"/>
      <c r="AB95" s="238"/>
      <c r="AC95" s="238"/>
      <c r="AD95" s="238"/>
      <c r="AE95" s="238"/>
      <c r="AF95" s="238"/>
      <c r="AG95" s="238"/>
      <c r="AH95" s="238"/>
      <c r="AI95" s="238"/>
      <c r="AJ95" s="238"/>
      <c r="AK95" s="238"/>
      <c r="AL95" s="238"/>
      <c r="AM95" s="238"/>
      <c r="AN95" s="238"/>
      <c r="AO95" s="238"/>
      <c r="AP95" s="238"/>
      <c r="AQ95" s="246"/>
      <c r="AR95" s="247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</row>
    <row r="96" spans="1:54" s="101" customFormat="1" ht="27.75" customHeight="1">
      <c r="A96" s="87" t="s">
        <v>153</v>
      </c>
      <c r="B96" s="88">
        <v>1</v>
      </c>
      <c r="C96" s="87" t="s">
        <v>154</v>
      </c>
      <c r="D96" s="89"/>
      <c r="E96" s="89"/>
      <c r="F96" s="89"/>
      <c r="G96" s="89"/>
      <c r="H96" s="90">
        <v>1</v>
      </c>
      <c r="I96" s="91">
        <v>6</v>
      </c>
      <c r="J96" s="95"/>
      <c r="K96" s="95"/>
      <c r="L96" s="95"/>
      <c r="M96" s="95"/>
      <c r="N96" s="93"/>
      <c r="O96" s="141"/>
      <c r="P96" s="95"/>
      <c r="Q96" s="95"/>
      <c r="R96" s="95"/>
      <c r="S96" s="134"/>
      <c r="T96" s="97"/>
      <c r="U96" s="92"/>
      <c r="V96" s="95"/>
      <c r="W96" s="92"/>
      <c r="X96" s="98">
        <f t="shared" si="3"/>
        <v>0</v>
      </c>
      <c r="Y96" s="99"/>
      <c r="Z96" s="100" t="s">
        <v>134</v>
      </c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  <c r="AK96" s="238"/>
      <c r="AL96" s="238"/>
      <c r="AM96" s="238"/>
      <c r="AN96" s="238"/>
      <c r="AO96" s="238"/>
      <c r="AP96" s="238"/>
      <c r="AQ96" s="246"/>
      <c r="AR96" s="247"/>
      <c r="AS96" s="238"/>
      <c r="AT96" s="238"/>
      <c r="AU96" s="238"/>
      <c r="AV96" s="238"/>
      <c r="AW96" s="238"/>
      <c r="AX96" s="238"/>
      <c r="AY96" s="238"/>
      <c r="AZ96" s="238"/>
      <c r="BA96" s="238"/>
      <c r="BB96" s="238"/>
    </row>
    <row r="97" spans="1:54" s="101" customFormat="1" ht="27.75" customHeight="1">
      <c r="A97" s="87" t="s">
        <v>153</v>
      </c>
      <c r="B97" s="88">
        <v>2</v>
      </c>
      <c r="C97" s="87" t="s">
        <v>155</v>
      </c>
      <c r="D97" s="89"/>
      <c r="E97" s="89"/>
      <c r="F97" s="89"/>
      <c r="G97" s="89"/>
      <c r="H97" s="90">
        <v>1</v>
      </c>
      <c r="I97" s="91">
        <v>6</v>
      </c>
      <c r="J97" s="95"/>
      <c r="K97" s="95"/>
      <c r="L97" s="95"/>
      <c r="M97" s="95"/>
      <c r="N97" s="93"/>
      <c r="O97" s="141"/>
      <c r="P97" s="95"/>
      <c r="Q97" s="95"/>
      <c r="R97" s="95"/>
      <c r="S97" s="134"/>
      <c r="T97" s="97"/>
      <c r="U97" s="92"/>
      <c r="V97" s="95"/>
      <c r="W97" s="92"/>
      <c r="X97" s="98">
        <f t="shared" si="3"/>
        <v>0</v>
      </c>
      <c r="Y97" s="99"/>
      <c r="Z97" s="100" t="s">
        <v>134</v>
      </c>
      <c r="AA97" s="238"/>
      <c r="AB97" s="238"/>
      <c r="AC97" s="238"/>
      <c r="AD97" s="238"/>
      <c r="AE97" s="238"/>
      <c r="AF97" s="238"/>
      <c r="AG97" s="238"/>
      <c r="AH97" s="238"/>
      <c r="AI97" s="238"/>
      <c r="AJ97" s="238"/>
      <c r="AK97" s="238"/>
      <c r="AL97" s="238"/>
      <c r="AM97" s="238"/>
      <c r="AN97" s="238"/>
      <c r="AO97" s="238"/>
      <c r="AP97" s="238"/>
      <c r="AQ97" s="246"/>
      <c r="AR97" s="247"/>
      <c r="AS97" s="238"/>
      <c r="AT97" s="238"/>
      <c r="AU97" s="238"/>
      <c r="AV97" s="238"/>
      <c r="AW97" s="238"/>
      <c r="AX97" s="238"/>
      <c r="AY97" s="238"/>
      <c r="AZ97" s="238"/>
      <c r="BA97" s="238"/>
      <c r="BB97" s="238"/>
    </row>
    <row r="98" spans="1:54" s="241" customFormat="1" ht="42.75" customHeight="1">
      <c r="A98" s="605" t="s">
        <v>156</v>
      </c>
      <c r="B98" s="606"/>
      <c r="C98" s="248"/>
      <c r="D98" s="249"/>
      <c r="E98" s="249"/>
      <c r="F98" s="249"/>
      <c r="G98" s="249"/>
      <c r="H98" s="250"/>
      <c r="I98" s="251"/>
      <c r="J98" s="252"/>
      <c r="K98" s="252"/>
      <c r="L98" s="253"/>
      <c r="M98" s="252">
        <f>SUM(M99:M118)</f>
        <v>0.54432</v>
      </c>
      <c r="N98" s="252"/>
      <c r="O98" s="250">
        <f>SUM(O99:O118)</f>
        <v>52</v>
      </c>
      <c r="P98" s="254">
        <f>SUM(P99:P118)</f>
        <v>0</v>
      </c>
      <c r="Q98" s="255"/>
      <c r="R98" s="256">
        <f>SUM(R99:R118)</f>
        <v>0</v>
      </c>
      <c r="S98" s="252"/>
      <c r="T98" s="250">
        <f>SUM(T99:T118)</f>
        <v>39</v>
      </c>
      <c r="U98" s="254">
        <f>SUM(U99:U118)</f>
        <v>0</v>
      </c>
      <c r="V98" s="255"/>
      <c r="W98" s="256">
        <f>SUM(W99:W118)</f>
        <v>0</v>
      </c>
      <c r="X98" s="257">
        <f>SUM(X99:X118)</f>
        <v>0.54432</v>
      </c>
      <c r="Y98" s="210"/>
      <c r="Z98" s="258"/>
      <c r="AA98" s="110">
        <f>+M98+R98+W98</f>
        <v>0.54432</v>
      </c>
      <c r="AB98" s="238"/>
      <c r="AC98" s="238"/>
      <c r="AD98" s="238"/>
      <c r="AE98" s="238"/>
      <c r="AF98" s="238"/>
      <c r="AG98" s="238"/>
      <c r="AH98" s="238"/>
      <c r="AI98" s="238"/>
      <c r="AJ98" s="238"/>
      <c r="AK98" s="238"/>
      <c r="AL98" s="238"/>
      <c r="AM98" s="238"/>
      <c r="AN98" s="238"/>
      <c r="AO98" s="238"/>
      <c r="AP98" s="238"/>
      <c r="AQ98" s="246"/>
      <c r="AR98" s="247"/>
      <c r="AS98" s="238"/>
      <c r="AT98" s="238"/>
      <c r="AU98" s="238"/>
      <c r="AV98" s="238"/>
      <c r="AW98" s="238"/>
      <c r="AX98" s="238"/>
      <c r="AY98" s="238"/>
      <c r="AZ98" s="238"/>
      <c r="BA98" s="238"/>
      <c r="BB98" s="238"/>
    </row>
    <row r="99" spans="1:44" s="238" customFormat="1" ht="27.75" customHeight="1">
      <c r="A99" s="259" t="s">
        <v>55</v>
      </c>
      <c r="B99" s="260"/>
      <c r="C99" s="259" t="s">
        <v>157</v>
      </c>
      <c r="D99" s="261">
        <v>0.42</v>
      </c>
      <c r="E99" s="261">
        <v>0.7</v>
      </c>
      <c r="F99" s="261">
        <v>0.4</v>
      </c>
      <c r="G99" s="261">
        <v>0.65</v>
      </c>
      <c r="H99" s="262">
        <v>2</v>
      </c>
      <c r="I99" s="263">
        <v>6</v>
      </c>
      <c r="J99" s="264"/>
      <c r="K99" s="264"/>
      <c r="L99" s="264"/>
      <c r="M99" s="264"/>
      <c r="N99" s="265"/>
      <c r="O99" s="266"/>
      <c r="P99" s="264"/>
      <c r="Q99" s="267"/>
      <c r="R99" s="264"/>
      <c r="S99" s="268">
        <v>3</v>
      </c>
      <c r="T99" s="269">
        <v>15</v>
      </c>
      <c r="U99" s="267"/>
      <c r="V99" s="267"/>
      <c r="W99" s="267"/>
      <c r="X99" s="270">
        <f aca="true" t="shared" si="4" ref="X99:X106">M99+R99+W99</f>
        <v>0</v>
      </c>
      <c r="Y99" s="99"/>
      <c r="Z99" s="271" t="s">
        <v>158</v>
      </c>
      <c r="AQ99" s="246"/>
      <c r="AR99" s="247"/>
    </row>
    <row r="100" spans="1:54" s="238" customFormat="1" ht="27.75" customHeight="1">
      <c r="A100" s="259" t="s">
        <v>55</v>
      </c>
      <c r="B100" s="260"/>
      <c r="C100" s="259"/>
      <c r="D100" s="261"/>
      <c r="E100" s="261"/>
      <c r="F100" s="261"/>
      <c r="G100" s="261"/>
      <c r="H100" s="262"/>
      <c r="I100" s="263"/>
      <c r="J100" s="264"/>
      <c r="K100" s="264"/>
      <c r="L100" s="264"/>
      <c r="M100" s="264"/>
      <c r="N100" s="265"/>
      <c r="O100" s="266"/>
      <c r="P100" s="264"/>
      <c r="Q100" s="267"/>
      <c r="R100" s="264"/>
      <c r="S100" s="268"/>
      <c r="T100" s="269"/>
      <c r="U100" s="267"/>
      <c r="V100" s="267"/>
      <c r="W100" s="267"/>
      <c r="X100" s="270">
        <f t="shared" si="4"/>
        <v>0</v>
      </c>
      <c r="Y100" s="99"/>
      <c r="Z100" s="271" t="s">
        <v>158</v>
      </c>
      <c r="AA100" s="272"/>
      <c r="AB100" s="273"/>
      <c r="AC100" s="273"/>
      <c r="AD100" s="274"/>
      <c r="AE100" s="274"/>
      <c r="AF100" s="274"/>
      <c r="AG100" s="275"/>
      <c r="AH100" s="274"/>
      <c r="AI100" s="273"/>
      <c r="AJ100" s="273"/>
      <c r="AK100" s="273"/>
      <c r="AL100" s="273"/>
      <c r="AM100" s="273"/>
      <c r="AN100" s="273"/>
      <c r="AO100" s="273"/>
      <c r="AP100" s="273"/>
      <c r="AQ100" s="276">
        <v>3</v>
      </c>
      <c r="AR100" s="277">
        <v>2</v>
      </c>
      <c r="AS100" s="273"/>
      <c r="AT100" s="273"/>
      <c r="AU100" s="273"/>
      <c r="AV100" s="273"/>
      <c r="AW100" s="273"/>
      <c r="AX100" s="273"/>
      <c r="AY100" s="273"/>
      <c r="AZ100" s="273"/>
      <c r="BA100" s="273"/>
      <c r="BB100" s="273"/>
    </row>
    <row r="101" spans="1:54" s="238" customFormat="1" ht="27.75" customHeight="1">
      <c r="A101" s="259" t="s">
        <v>55</v>
      </c>
      <c r="B101" s="260"/>
      <c r="C101" s="259"/>
      <c r="D101" s="261"/>
      <c r="E101" s="261"/>
      <c r="F101" s="261"/>
      <c r="G101" s="261"/>
      <c r="H101" s="278"/>
      <c r="I101" s="263"/>
      <c r="J101" s="279"/>
      <c r="K101" s="279"/>
      <c r="L101" s="280"/>
      <c r="M101" s="264"/>
      <c r="N101" s="265"/>
      <c r="O101" s="281"/>
      <c r="P101" s="264"/>
      <c r="Q101" s="267"/>
      <c r="R101" s="264"/>
      <c r="S101" s="268"/>
      <c r="T101" s="269"/>
      <c r="U101" s="267"/>
      <c r="V101" s="267"/>
      <c r="W101" s="267"/>
      <c r="X101" s="270">
        <f t="shared" si="4"/>
        <v>0</v>
      </c>
      <c r="Y101" s="99"/>
      <c r="Z101" s="271" t="s">
        <v>158</v>
      </c>
      <c r="AA101" s="272"/>
      <c r="AB101" s="273"/>
      <c r="AC101" s="273"/>
      <c r="AD101" s="274"/>
      <c r="AE101" s="274"/>
      <c r="AF101" s="274"/>
      <c r="AG101" s="275"/>
      <c r="AH101" s="274"/>
      <c r="AI101" s="273"/>
      <c r="AJ101" s="273"/>
      <c r="AK101" s="273"/>
      <c r="AL101" s="273"/>
      <c r="AM101" s="273"/>
      <c r="AN101" s="273"/>
      <c r="AO101" s="273"/>
      <c r="AP101" s="273"/>
      <c r="AQ101" s="276">
        <v>3</v>
      </c>
      <c r="AR101" s="277">
        <v>2</v>
      </c>
      <c r="AS101" s="273"/>
      <c r="AT101" s="273"/>
      <c r="AU101" s="273"/>
      <c r="AV101" s="273"/>
      <c r="AW101" s="273"/>
      <c r="AX101" s="273"/>
      <c r="AY101" s="273"/>
      <c r="AZ101" s="273"/>
      <c r="BA101" s="273"/>
      <c r="BB101" s="273"/>
    </row>
    <row r="102" spans="1:44" s="238" customFormat="1" ht="27.75" customHeight="1">
      <c r="A102" s="259" t="s">
        <v>55</v>
      </c>
      <c r="B102" s="260"/>
      <c r="C102" s="259" t="s">
        <v>159</v>
      </c>
      <c r="D102" s="261">
        <v>0.35</v>
      </c>
      <c r="E102" s="261">
        <v>0.65</v>
      </c>
      <c r="F102" s="261">
        <v>0.32</v>
      </c>
      <c r="G102" s="261">
        <v>0.6</v>
      </c>
      <c r="H102" s="262"/>
      <c r="I102" s="263"/>
      <c r="J102" s="264">
        <v>1</v>
      </c>
      <c r="K102" s="264">
        <v>0.05</v>
      </c>
      <c r="L102" s="264">
        <v>24</v>
      </c>
      <c r="M102" s="264">
        <f>60*60*24*0.43/1000000</f>
        <v>0.037152</v>
      </c>
      <c r="N102" s="265">
        <v>3</v>
      </c>
      <c r="O102" s="266">
        <v>8</v>
      </c>
      <c r="P102" s="264"/>
      <c r="Q102" s="264"/>
      <c r="R102" s="264"/>
      <c r="S102" s="268">
        <v>3</v>
      </c>
      <c r="T102" s="269">
        <v>15</v>
      </c>
      <c r="U102" s="267"/>
      <c r="V102" s="267"/>
      <c r="W102" s="267"/>
      <c r="X102" s="270">
        <f t="shared" si="4"/>
        <v>0.037152</v>
      </c>
      <c r="Y102" s="99"/>
      <c r="Z102" s="271" t="s">
        <v>160</v>
      </c>
      <c r="AQ102" s="282"/>
      <c r="AR102" s="247"/>
    </row>
    <row r="103" spans="1:44" s="238" customFormat="1" ht="27.75" customHeight="1">
      <c r="A103" s="259" t="s">
        <v>55</v>
      </c>
      <c r="B103" s="260"/>
      <c r="C103" s="259" t="s">
        <v>161</v>
      </c>
      <c r="D103" s="261"/>
      <c r="E103" s="261"/>
      <c r="F103" s="261"/>
      <c r="G103" s="261"/>
      <c r="H103" s="278"/>
      <c r="I103" s="263"/>
      <c r="J103" s="279"/>
      <c r="K103" s="279"/>
      <c r="L103" s="280"/>
      <c r="M103" s="264"/>
      <c r="N103" s="265"/>
      <c r="O103" s="281"/>
      <c r="P103" s="264"/>
      <c r="Q103" s="267"/>
      <c r="R103" s="264"/>
      <c r="S103" s="268"/>
      <c r="T103" s="269"/>
      <c r="U103" s="264"/>
      <c r="V103" s="267"/>
      <c r="W103" s="283"/>
      <c r="X103" s="270">
        <f t="shared" si="4"/>
        <v>0</v>
      </c>
      <c r="Y103" s="99"/>
      <c r="Z103" s="271"/>
      <c r="AQ103" s="246"/>
      <c r="AR103" s="247"/>
    </row>
    <row r="104" spans="1:44" s="238" customFormat="1" ht="27.75" customHeight="1">
      <c r="A104" s="259" t="s">
        <v>55</v>
      </c>
      <c r="B104" s="260"/>
      <c r="C104" s="259" t="s">
        <v>162</v>
      </c>
      <c r="D104" s="261">
        <v>-0.03</v>
      </c>
      <c r="E104" s="261">
        <v>0.8</v>
      </c>
      <c r="F104" s="261">
        <v>-0.03</v>
      </c>
      <c r="G104" s="261">
        <v>0.77</v>
      </c>
      <c r="H104" s="262">
        <v>1</v>
      </c>
      <c r="I104" s="263">
        <v>6</v>
      </c>
      <c r="J104" s="264">
        <v>1</v>
      </c>
      <c r="K104" s="264">
        <v>0.3</v>
      </c>
      <c r="L104" s="264">
        <v>24</v>
      </c>
      <c r="M104" s="264">
        <f>60*60*24*4.67/1000000</f>
        <v>0.403488</v>
      </c>
      <c r="N104" s="265"/>
      <c r="O104" s="281"/>
      <c r="P104" s="264"/>
      <c r="Q104" s="267"/>
      <c r="R104" s="264"/>
      <c r="S104" s="268"/>
      <c r="T104" s="269"/>
      <c r="U104" s="264"/>
      <c r="V104" s="267"/>
      <c r="W104" s="264"/>
      <c r="X104" s="270">
        <f t="shared" si="4"/>
        <v>0.403488</v>
      </c>
      <c r="Y104" s="99"/>
      <c r="Z104" s="271" t="s">
        <v>163</v>
      </c>
      <c r="AQ104" s="282"/>
      <c r="AR104" s="247"/>
    </row>
    <row r="105" spans="1:44" s="238" customFormat="1" ht="27.75" customHeight="1">
      <c r="A105" s="259" t="s">
        <v>55</v>
      </c>
      <c r="B105" s="260"/>
      <c r="C105" s="259" t="s">
        <v>164</v>
      </c>
      <c r="D105" s="261"/>
      <c r="E105" s="261"/>
      <c r="F105" s="261"/>
      <c r="G105" s="261"/>
      <c r="H105" s="278"/>
      <c r="I105" s="263"/>
      <c r="J105" s="279"/>
      <c r="K105" s="279"/>
      <c r="L105" s="280"/>
      <c r="M105" s="264"/>
      <c r="N105" s="265"/>
      <c r="O105" s="281"/>
      <c r="P105" s="264"/>
      <c r="Q105" s="267"/>
      <c r="R105" s="264"/>
      <c r="S105" s="268"/>
      <c r="T105" s="269"/>
      <c r="U105" s="264"/>
      <c r="V105" s="267"/>
      <c r="W105" s="283"/>
      <c r="X105" s="270">
        <f t="shared" si="4"/>
        <v>0</v>
      </c>
      <c r="Y105" s="99"/>
      <c r="Z105" s="271" t="s">
        <v>163</v>
      </c>
      <c r="AQ105" s="246">
        <v>3</v>
      </c>
      <c r="AR105" s="247">
        <v>1</v>
      </c>
    </row>
    <row r="106" spans="1:44" s="238" customFormat="1" ht="27.75" customHeight="1">
      <c r="A106" s="259" t="s">
        <v>55</v>
      </c>
      <c r="B106" s="260"/>
      <c r="C106" s="259" t="s">
        <v>165</v>
      </c>
      <c r="D106" s="261"/>
      <c r="E106" s="261"/>
      <c r="F106" s="261"/>
      <c r="G106" s="261"/>
      <c r="H106" s="278"/>
      <c r="I106" s="263"/>
      <c r="J106" s="267"/>
      <c r="K106" s="267"/>
      <c r="L106" s="267"/>
      <c r="M106" s="267"/>
      <c r="N106" s="265"/>
      <c r="O106" s="281"/>
      <c r="P106" s="264"/>
      <c r="Q106" s="267"/>
      <c r="R106" s="264"/>
      <c r="S106" s="268"/>
      <c r="T106" s="269"/>
      <c r="U106" s="264"/>
      <c r="V106" s="267"/>
      <c r="W106" s="283"/>
      <c r="X106" s="270">
        <f t="shared" si="4"/>
        <v>0</v>
      </c>
      <c r="Y106" s="99"/>
      <c r="Z106" s="271" t="s">
        <v>163</v>
      </c>
      <c r="AQ106" s="246">
        <v>3</v>
      </c>
      <c r="AR106" s="247">
        <v>2</v>
      </c>
    </row>
    <row r="107" spans="1:44" s="101" customFormat="1" ht="27.75" customHeight="1">
      <c r="A107" s="259" t="s">
        <v>40</v>
      </c>
      <c r="B107" s="260"/>
      <c r="C107" s="259" t="s">
        <v>51</v>
      </c>
      <c r="D107" s="261">
        <v>1.3</v>
      </c>
      <c r="E107" s="261">
        <v>2.09</v>
      </c>
      <c r="F107" s="261">
        <v>1.27</v>
      </c>
      <c r="G107" s="261">
        <v>2.06</v>
      </c>
      <c r="H107" s="262"/>
      <c r="I107" s="263"/>
      <c r="J107" s="264">
        <v>1</v>
      </c>
      <c r="K107" s="264">
        <v>3.5</v>
      </c>
      <c r="L107" s="264">
        <v>24</v>
      </c>
      <c r="M107" s="264">
        <f>60*60*24*0.83/1000000</f>
        <v>0.071712</v>
      </c>
      <c r="N107" s="284"/>
      <c r="O107" s="266"/>
      <c r="P107" s="279"/>
      <c r="Q107" s="280"/>
      <c r="R107" s="279"/>
      <c r="S107" s="268">
        <v>3</v>
      </c>
      <c r="T107" s="269">
        <v>2</v>
      </c>
      <c r="U107" s="267"/>
      <c r="V107" s="267"/>
      <c r="W107" s="264"/>
      <c r="X107" s="270">
        <f aca="true" t="shared" si="5" ref="X107:X118">M107+R107+W107</f>
        <v>0.071712</v>
      </c>
      <c r="Y107" s="99"/>
      <c r="Z107" s="100"/>
      <c r="AD107" s="285"/>
      <c r="AE107" s="285"/>
      <c r="AF107" s="285"/>
      <c r="AG107" s="286"/>
      <c r="AH107" s="287"/>
      <c r="AI107" s="167"/>
      <c r="AQ107" s="104">
        <v>1</v>
      </c>
      <c r="AR107" s="105">
        <v>4</v>
      </c>
    </row>
    <row r="108" spans="1:44" s="101" customFormat="1" ht="27.75" customHeight="1">
      <c r="A108" s="259" t="s">
        <v>40</v>
      </c>
      <c r="B108" s="260"/>
      <c r="C108" s="259" t="s">
        <v>54</v>
      </c>
      <c r="D108" s="261">
        <v>2</v>
      </c>
      <c r="E108" s="261">
        <v>2.01</v>
      </c>
      <c r="F108" s="261">
        <v>1.97</v>
      </c>
      <c r="G108" s="261">
        <v>1.98</v>
      </c>
      <c r="H108" s="262">
        <v>2.33</v>
      </c>
      <c r="I108" s="263">
        <v>6</v>
      </c>
      <c r="J108" s="264">
        <v>1</v>
      </c>
      <c r="K108" s="264">
        <v>0.05</v>
      </c>
      <c r="L108" s="264">
        <v>24</v>
      </c>
      <c r="M108" s="264">
        <f>60*60*24*0.37/1000000</f>
        <v>0.031968</v>
      </c>
      <c r="N108" s="284"/>
      <c r="O108" s="266"/>
      <c r="P108" s="279"/>
      <c r="Q108" s="280"/>
      <c r="R108" s="279"/>
      <c r="S108" s="268">
        <v>3</v>
      </c>
      <c r="T108" s="269">
        <v>2</v>
      </c>
      <c r="U108" s="267"/>
      <c r="V108" s="267"/>
      <c r="W108" s="267"/>
      <c r="X108" s="270">
        <f>M108+R108+W108</f>
        <v>0.031968</v>
      </c>
      <c r="Y108" s="99"/>
      <c r="Z108" s="100"/>
      <c r="AD108" s="285"/>
      <c r="AE108" s="285"/>
      <c r="AF108" s="285"/>
      <c r="AG108" s="286"/>
      <c r="AH108" s="287"/>
      <c r="AI108" s="167"/>
      <c r="AQ108" s="104"/>
      <c r="AR108" s="105"/>
    </row>
    <row r="109" spans="1:54" s="238" customFormat="1" ht="27.75" customHeight="1">
      <c r="A109" s="259" t="s">
        <v>111</v>
      </c>
      <c r="B109" s="260"/>
      <c r="C109" s="259" t="s">
        <v>166</v>
      </c>
      <c r="D109" s="288"/>
      <c r="E109" s="288"/>
      <c r="F109" s="288"/>
      <c r="G109" s="288"/>
      <c r="H109" s="289"/>
      <c r="I109" s="290"/>
      <c r="J109" s="264"/>
      <c r="K109" s="264"/>
      <c r="L109" s="264"/>
      <c r="M109" s="264"/>
      <c r="N109" s="265"/>
      <c r="O109" s="266"/>
      <c r="P109" s="264"/>
      <c r="Q109" s="264"/>
      <c r="R109" s="264"/>
      <c r="S109" s="268"/>
      <c r="T109" s="269"/>
      <c r="U109" s="264"/>
      <c r="V109" s="264"/>
      <c r="W109" s="264"/>
      <c r="X109" s="270">
        <f t="shared" si="5"/>
        <v>0</v>
      </c>
      <c r="Y109" s="291"/>
      <c r="Z109" s="271"/>
      <c r="AA109" s="292"/>
      <c r="AB109" s="110"/>
      <c r="AC109" s="170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22"/>
      <c r="AR109" s="123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</row>
    <row r="110" spans="1:54" s="238" customFormat="1" ht="27.75" customHeight="1">
      <c r="A110" s="259" t="s">
        <v>111</v>
      </c>
      <c r="B110" s="260"/>
      <c r="C110" s="259" t="s">
        <v>167</v>
      </c>
      <c r="D110" s="288"/>
      <c r="E110" s="288"/>
      <c r="F110" s="293" t="s">
        <v>392</v>
      </c>
      <c r="G110" s="294"/>
      <c r="H110" s="295"/>
      <c r="I110" s="296"/>
      <c r="J110" s="297"/>
      <c r="K110" s="297"/>
      <c r="L110" s="297"/>
      <c r="M110" s="297"/>
      <c r="N110" s="264"/>
      <c r="O110" s="298"/>
      <c r="P110" s="264"/>
      <c r="Q110" s="264"/>
      <c r="R110" s="264"/>
      <c r="S110" s="264"/>
      <c r="T110" s="299"/>
      <c r="U110" s="297"/>
      <c r="V110" s="297"/>
      <c r="W110" s="297"/>
      <c r="X110" s="270">
        <f t="shared" si="5"/>
        <v>0</v>
      </c>
      <c r="Y110" s="291"/>
      <c r="Z110" s="271"/>
      <c r="AA110" s="292"/>
      <c r="AB110" s="110"/>
      <c r="AC110" s="170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22"/>
      <c r="AR110" s="123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</row>
    <row r="111" spans="1:54" s="238" customFormat="1" ht="27.75" customHeight="1">
      <c r="A111" s="259" t="s">
        <v>111</v>
      </c>
      <c r="B111" s="260"/>
      <c r="C111" s="259" t="s">
        <v>127</v>
      </c>
      <c r="D111" s="288"/>
      <c r="E111" s="288"/>
      <c r="F111" s="288"/>
      <c r="G111" s="288"/>
      <c r="H111" s="289"/>
      <c r="I111" s="290"/>
      <c r="J111" s="264"/>
      <c r="K111" s="264"/>
      <c r="L111" s="264"/>
      <c r="M111" s="264"/>
      <c r="N111" s="265">
        <v>3</v>
      </c>
      <c r="O111" s="266">
        <v>2</v>
      </c>
      <c r="P111" s="264"/>
      <c r="Q111" s="264"/>
      <c r="R111" s="264"/>
      <c r="S111" s="268"/>
      <c r="T111" s="269"/>
      <c r="U111" s="264"/>
      <c r="V111" s="264"/>
      <c r="W111" s="264"/>
      <c r="X111" s="270">
        <f t="shared" si="5"/>
        <v>0</v>
      </c>
      <c r="Y111" s="291"/>
      <c r="Z111" s="271"/>
      <c r="AA111" s="292"/>
      <c r="AB111" s="110"/>
      <c r="AC111" s="170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22"/>
      <c r="AR111" s="123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</row>
    <row r="112" spans="1:54" s="238" customFormat="1" ht="27.75" customHeight="1">
      <c r="A112" s="259" t="s">
        <v>111</v>
      </c>
      <c r="B112" s="260"/>
      <c r="C112" s="259" t="s">
        <v>126</v>
      </c>
      <c r="D112" s="288"/>
      <c r="E112" s="288"/>
      <c r="F112" s="288"/>
      <c r="G112" s="288"/>
      <c r="H112" s="289"/>
      <c r="I112" s="290" t="s">
        <v>229</v>
      </c>
      <c r="J112" s="264"/>
      <c r="K112" s="264"/>
      <c r="L112" s="264"/>
      <c r="M112" s="264"/>
      <c r="N112" s="265">
        <v>1</v>
      </c>
      <c r="O112" s="266">
        <v>2</v>
      </c>
      <c r="P112" s="264"/>
      <c r="Q112" s="264"/>
      <c r="R112" s="264"/>
      <c r="S112" s="268"/>
      <c r="T112" s="269"/>
      <c r="U112" s="264"/>
      <c r="V112" s="264"/>
      <c r="W112" s="264"/>
      <c r="X112" s="270">
        <f t="shared" si="5"/>
        <v>0</v>
      </c>
      <c r="Y112" s="291"/>
      <c r="Z112" s="271" t="s">
        <v>169</v>
      </c>
      <c r="AA112" s="292"/>
      <c r="AB112" s="110"/>
      <c r="AC112" s="170">
        <f>+G112</f>
        <v>0</v>
      </c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22"/>
      <c r="AR112" s="123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</row>
    <row r="113" spans="1:54" s="238" customFormat="1" ht="27.75" customHeight="1">
      <c r="A113" s="259" t="s">
        <v>131</v>
      </c>
      <c r="B113" s="260"/>
      <c r="C113" s="259" t="s">
        <v>168</v>
      </c>
      <c r="D113" s="300">
        <v>0.13</v>
      </c>
      <c r="E113" s="300">
        <v>0.05</v>
      </c>
      <c r="F113" s="300">
        <v>0.11</v>
      </c>
      <c r="G113" s="300">
        <v>0.05</v>
      </c>
      <c r="H113" s="262"/>
      <c r="I113" s="263">
        <v>6</v>
      </c>
      <c r="J113" s="267"/>
      <c r="K113" s="267"/>
      <c r="L113" s="267"/>
      <c r="M113" s="267"/>
      <c r="N113" s="265">
        <v>3</v>
      </c>
      <c r="O113" s="266">
        <v>20</v>
      </c>
      <c r="P113" s="267"/>
      <c r="Q113" s="267"/>
      <c r="R113" s="267"/>
      <c r="S113" s="301"/>
      <c r="T113" s="269"/>
      <c r="U113" s="264"/>
      <c r="V113" s="267"/>
      <c r="W113" s="283"/>
      <c r="X113" s="270">
        <f t="shared" si="5"/>
        <v>0</v>
      </c>
      <c r="Y113" s="99"/>
      <c r="Z113" s="271"/>
      <c r="AA113" s="292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22"/>
      <c r="AR113" s="123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</row>
    <row r="114" spans="1:54" s="238" customFormat="1" ht="27.75" customHeight="1">
      <c r="A114" s="259" t="s">
        <v>131</v>
      </c>
      <c r="B114" s="260"/>
      <c r="C114" s="259" t="s">
        <v>170</v>
      </c>
      <c r="D114" s="300">
        <v>0.13</v>
      </c>
      <c r="E114" s="300">
        <v>0.13</v>
      </c>
      <c r="F114" s="300">
        <v>0.11</v>
      </c>
      <c r="G114" s="300">
        <v>0.12</v>
      </c>
      <c r="H114" s="278"/>
      <c r="I114" s="263">
        <v>6</v>
      </c>
      <c r="J114" s="267"/>
      <c r="K114" s="267"/>
      <c r="L114" s="267"/>
      <c r="M114" s="267"/>
      <c r="N114" s="265"/>
      <c r="O114" s="266"/>
      <c r="P114" s="264"/>
      <c r="Q114" s="267"/>
      <c r="R114" s="264"/>
      <c r="S114" s="268"/>
      <c r="T114" s="269"/>
      <c r="U114" s="264"/>
      <c r="V114" s="267"/>
      <c r="W114" s="283"/>
      <c r="X114" s="270">
        <f t="shared" si="5"/>
        <v>0</v>
      </c>
      <c r="Y114" s="99"/>
      <c r="Z114" s="271" t="s">
        <v>172</v>
      </c>
      <c r="AA114" s="292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22"/>
      <c r="AR114" s="123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</row>
    <row r="115" spans="1:54" s="238" customFormat="1" ht="27.75" customHeight="1">
      <c r="A115" s="259" t="s">
        <v>131</v>
      </c>
      <c r="B115" s="260"/>
      <c r="C115" s="259" t="s">
        <v>171</v>
      </c>
      <c r="D115" s="300">
        <v>0.14</v>
      </c>
      <c r="E115" s="300">
        <v>0.14</v>
      </c>
      <c r="F115" s="300">
        <v>0.13</v>
      </c>
      <c r="G115" s="300">
        <v>0.13</v>
      </c>
      <c r="H115" s="262"/>
      <c r="I115" s="263">
        <v>6</v>
      </c>
      <c r="J115" s="267"/>
      <c r="K115" s="267"/>
      <c r="L115" s="267"/>
      <c r="M115" s="267"/>
      <c r="N115" s="265">
        <v>3</v>
      </c>
      <c r="O115" s="266">
        <v>20</v>
      </c>
      <c r="P115" s="267"/>
      <c r="Q115" s="267"/>
      <c r="R115" s="267"/>
      <c r="S115" s="301"/>
      <c r="T115" s="269"/>
      <c r="U115" s="264"/>
      <c r="V115" s="267"/>
      <c r="W115" s="283"/>
      <c r="X115" s="270">
        <f t="shared" si="5"/>
        <v>0</v>
      </c>
      <c r="Y115" s="99"/>
      <c r="Z115" s="271"/>
      <c r="AA115" s="292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22"/>
      <c r="AR115" s="123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</row>
    <row r="116" spans="1:54" s="238" customFormat="1" ht="27.75" customHeight="1">
      <c r="A116" s="259" t="s">
        <v>131</v>
      </c>
      <c r="B116" s="260"/>
      <c r="C116" s="259" t="s">
        <v>173</v>
      </c>
      <c r="D116" s="261"/>
      <c r="E116" s="261"/>
      <c r="F116" s="261"/>
      <c r="G116" s="261"/>
      <c r="H116" s="278"/>
      <c r="I116" s="263"/>
      <c r="J116" s="279"/>
      <c r="K116" s="279"/>
      <c r="L116" s="280"/>
      <c r="M116" s="264"/>
      <c r="N116" s="265"/>
      <c r="O116" s="281"/>
      <c r="P116" s="264"/>
      <c r="Q116" s="267"/>
      <c r="R116" s="264"/>
      <c r="S116" s="268">
        <v>3</v>
      </c>
      <c r="T116" s="269">
        <v>2</v>
      </c>
      <c r="U116" s="267"/>
      <c r="V116" s="267"/>
      <c r="W116" s="267"/>
      <c r="X116" s="270">
        <f t="shared" si="5"/>
        <v>0</v>
      </c>
      <c r="Y116" s="99"/>
      <c r="Z116" s="271"/>
      <c r="AA116" s="292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4"/>
      <c r="AR116" s="123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</row>
    <row r="117" spans="1:54" s="238" customFormat="1" ht="27.75" customHeight="1">
      <c r="A117" s="259" t="s">
        <v>131</v>
      </c>
      <c r="B117" s="260"/>
      <c r="C117" s="259" t="s">
        <v>174</v>
      </c>
      <c r="D117" s="261"/>
      <c r="E117" s="261"/>
      <c r="F117" s="261"/>
      <c r="G117" s="261"/>
      <c r="H117" s="278"/>
      <c r="I117" s="263"/>
      <c r="J117" s="279"/>
      <c r="K117" s="279"/>
      <c r="L117" s="280"/>
      <c r="M117" s="264"/>
      <c r="N117" s="265"/>
      <c r="O117" s="281"/>
      <c r="P117" s="264"/>
      <c r="Q117" s="267"/>
      <c r="R117" s="264"/>
      <c r="S117" s="268">
        <v>3</v>
      </c>
      <c r="T117" s="269">
        <v>2</v>
      </c>
      <c r="U117" s="267"/>
      <c r="V117" s="267"/>
      <c r="W117" s="267"/>
      <c r="X117" s="270">
        <f t="shared" si="5"/>
        <v>0</v>
      </c>
      <c r="Y117" s="99"/>
      <c r="Z117" s="271" t="s">
        <v>172</v>
      </c>
      <c r="AA117" s="292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22"/>
      <c r="AR117" s="123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</row>
    <row r="118" spans="1:54" s="238" customFormat="1" ht="27.75" customHeight="1">
      <c r="A118" s="259" t="s">
        <v>131</v>
      </c>
      <c r="B118" s="260"/>
      <c r="C118" s="259" t="s">
        <v>175</v>
      </c>
      <c r="D118" s="261"/>
      <c r="E118" s="261"/>
      <c r="F118" s="261"/>
      <c r="G118" s="261"/>
      <c r="H118" s="278"/>
      <c r="I118" s="263"/>
      <c r="J118" s="279"/>
      <c r="K118" s="279"/>
      <c r="L118" s="280"/>
      <c r="M118" s="264"/>
      <c r="N118" s="265"/>
      <c r="O118" s="281"/>
      <c r="P118" s="264"/>
      <c r="Q118" s="267"/>
      <c r="R118" s="264"/>
      <c r="S118" s="268">
        <v>3</v>
      </c>
      <c r="T118" s="269">
        <v>1</v>
      </c>
      <c r="U118" s="267"/>
      <c r="V118" s="267"/>
      <c r="W118" s="267"/>
      <c r="X118" s="270">
        <f t="shared" si="5"/>
        <v>0</v>
      </c>
      <c r="Y118" s="99"/>
      <c r="Z118" s="302"/>
      <c r="AA118" s="292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22"/>
      <c r="AR118" s="123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</row>
    <row r="119" spans="1:54" s="235" customFormat="1" ht="41.25" customHeight="1">
      <c r="A119" s="303" t="s">
        <v>176</v>
      </c>
      <c r="B119" s="304"/>
      <c r="C119" s="305"/>
      <c r="D119" s="306"/>
      <c r="E119" s="306"/>
      <c r="F119" s="306"/>
      <c r="G119" s="306"/>
      <c r="H119" s="307"/>
      <c r="I119" s="308"/>
      <c r="J119" s="308"/>
      <c r="K119" s="308"/>
      <c r="L119" s="309"/>
      <c r="M119" s="308">
        <f>M120+M215+M297</f>
        <v>-0.8488320000000003</v>
      </c>
      <c r="N119" s="308"/>
      <c r="O119" s="307">
        <f>O120+O215+O297</f>
        <v>189</v>
      </c>
      <c r="P119" s="310">
        <f>P120+P215</f>
        <v>0</v>
      </c>
      <c r="Q119" s="311"/>
      <c r="R119" s="308">
        <f>R120+R215+R297</f>
        <v>0</v>
      </c>
      <c r="S119" s="308"/>
      <c r="T119" s="307">
        <f>T120+T215+T297</f>
        <v>114</v>
      </c>
      <c r="U119" s="307">
        <f>U120+U215+U297</f>
        <v>0</v>
      </c>
      <c r="V119" s="311"/>
      <c r="W119" s="308">
        <f>W120+W215+W297</f>
        <v>0</v>
      </c>
      <c r="X119" s="308">
        <f>X120+X218+X298</f>
        <v>-0.40883200000000025</v>
      </c>
      <c r="Y119" s="312"/>
      <c r="Z119" s="313"/>
      <c r="AA119" s="314">
        <f>+M119+R119+W119</f>
        <v>-0.8488320000000003</v>
      </c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22"/>
      <c r="AR119" s="123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</row>
    <row r="120" spans="1:44" s="101" customFormat="1" ht="45" customHeight="1">
      <c r="A120" s="590" t="s">
        <v>177</v>
      </c>
      <c r="B120" s="591"/>
      <c r="C120" s="178"/>
      <c r="D120" s="179"/>
      <c r="E120" s="179"/>
      <c r="F120" s="179"/>
      <c r="G120" s="179"/>
      <c r="H120" s="180"/>
      <c r="I120" s="181"/>
      <c r="J120" s="181"/>
      <c r="K120" s="181"/>
      <c r="L120" s="182"/>
      <c r="M120" s="183">
        <f>SUM(M121:M214)</f>
        <v>-0.40883200000000025</v>
      </c>
      <c r="N120" s="181"/>
      <c r="O120" s="184">
        <f>SUM(O121:O214)</f>
        <v>132</v>
      </c>
      <c r="P120" s="184">
        <f>SUM(P121:P214)</f>
        <v>0</v>
      </c>
      <c r="Q120" s="315"/>
      <c r="R120" s="183">
        <f>SUM(R121:R214)</f>
        <v>0</v>
      </c>
      <c r="S120" s="181"/>
      <c r="T120" s="184">
        <f>SUM(T121:T214)</f>
        <v>83</v>
      </c>
      <c r="U120" s="184">
        <f>SUM(U121:U214)</f>
        <v>0</v>
      </c>
      <c r="V120" s="186"/>
      <c r="W120" s="183">
        <f>SUM(W121:W214)</f>
        <v>0</v>
      </c>
      <c r="X120" s="316">
        <f>M120+R120+W120</f>
        <v>-0.40883200000000025</v>
      </c>
      <c r="Y120" s="317"/>
      <c r="Z120" s="190"/>
      <c r="AA120" s="170">
        <f>SUM(X121:X218)</f>
        <v>-0.8488320000000003</v>
      </c>
      <c r="AQ120" s="122"/>
      <c r="AR120" s="123"/>
    </row>
    <row r="121" spans="1:44" s="101" customFormat="1" ht="27.75" customHeight="1">
      <c r="A121" s="87" t="s">
        <v>178</v>
      </c>
      <c r="B121" s="88">
        <v>1</v>
      </c>
      <c r="C121" s="87" t="s">
        <v>179</v>
      </c>
      <c r="D121" s="318">
        <v>0.6</v>
      </c>
      <c r="E121" s="318">
        <v>1.5</v>
      </c>
      <c r="F121" s="318">
        <v>0.6</v>
      </c>
      <c r="G121" s="318">
        <v>1.5</v>
      </c>
      <c r="H121" s="90">
        <v>1</v>
      </c>
      <c r="I121" s="319">
        <v>6</v>
      </c>
      <c r="J121" s="92"/>
      <c r="K121" s="95"/>
      <c r="L121" s="95"/>
      <c r="M121" s="95"/>
      <c r="N121" s="93">
        <v>3</v>
      </c>
      <c r="O121" s="94">
        <v>8</v>
      </c>
      <c r="P121" s="92"/>
      <c r="Q121" s="92"/>
      <c r="R121" s="92"/>
      <c r="S121" s="134"/>
      <c r="T121" s="97"/>
      <c r="U121" s="95"/>
      <c r="V121" s="95"/>
      <c r="W121" s="95"/>
      <c r="X121" s="98">
        <f>M121+R121+W121</f>
        <v>0</v>
      </c>
      <c r="Y121" s="320"/>
      <c r="Z121" s="100"/>
      <c r="AA121" s="292" t="s">
        <v>180</v>
      </c>
      <c r="AQ121" s="104">
        <v>0.15</v>
      </c>
      <c r="AR121" s="123">
        <v>5</v>
      </c>
    </row>
    <row r="122" spans="1:44" s="101" customFormat="1" ht="27.75" customHeight="1">
      <c r="A122" s="87" t="s">
        <v>178</v>
      </c>
      <c r="B122" s="88">
        <v>2</v>
      </c>
      <c r="C122" s="87" t="s">
        <v>181</v>
      </c>
      <c r="D122" s="318">
        <v>0.56</v>
      </c>
      <c r="E122" s="318">
        <v>0.8</v>
      </c>
      <c r="F122" s="318">
        <v>0.6</v>
      </c>
      <c r="G122" s="318">
        <v>0.7</v>
      </c>
      <c r="H122" s="90">
        <v>1</v>
      </c>
      <c r="I122" s="319">
        <v>4</v>
      </c>
      <c r="J122" s="92"/>
      <c r="K122" s="95"/>
      <c r="L122" s="95"/>
      <c r="M122" s="95"/>
      <c r="N122" s="93"/>
      <c r="O122" s="94"/>
      <c r="P122" s="92"/>
      <c r="Q122" s="95"/>
      <c r="R122" s="92"/>
      <c r="S122" s="96">
        <v>3</v>
      </c>
      <c r="T122" s="97">
        <v>2</v>
      </c>
      <c r="U122" s="92"/>
      <c r="V122" s="92"/>
      <c r="W122" s="92"/>
      <c r="X122" s="98">
        <f aca="true" t="shared" si="6" ref="X122:X134">M122+R122+W122</f>
        <v>0</v>
      </c>
      <c r="Y122" s="320"/>
      <c r="Z122" s="100"/>
      <c r="AA122" s="292" t="s">
        <v>180</v>
      </c>
      <c r="AQ122" s="104"/>
      <c r="AR122" s="123"/>
    </row>
    <row r="123" spans="1:44" s="101" customFormat="1" ht="27.75" customHeight="1">
      <c r="A123" s="87" t="s">
        <v>178</v>
      </c>
      <c r="B123" s="88">
        <v>3</v>
      </c>
      <c r="C123" s="87" t="s">
        <v>182</v>
      </c>
      <c r="D123" s="318">
        <v>0.97</v>
      </c>
      <c r="E123" s="318">
        <v>1.27</v>
      </c>
      <c r="F123" s="318">
        <v>0.93</v>
      </c>
      <c r="G123" s="318">
        <v>1.27</v>
      </c>
      <c r="H123" s="90">
        <v>1</v>
      </c>
      <c r="I123" s="319">
        <v>6</v>
      </c>
      <c r="J123" s="92"/>
      <c r="K123" s="95"/>
      <c r="L123" s="95"/>
      <c r="M123" s="95"/>
      <c r="N123" s="93">
        <v>3</v>
      </c>
      <c r="O123" s="94">
        <v>4</v>
      </c>
      <c r="P123" s="92"/>
      <c r="Q123" s="95"/>
      <c r="R123" s="95"/>
      <c r="S123" s="96">
        <v>3</v>
      </c>
      <c r="T123" s="97">
        <v>4</v>
      </c>
      <c r="U123" s="92"/>
      <c r="V123" s="92"/>
      <c r="W123" s="92"/>
      <c r="X123" s="98">
        <f t="shared" si="6"/>
        <v>0</v>
      </c>
      <c r="Y123" s="320"/>
      <c r="Z123" s="100"/>
      <c r="AA123" s="292" t="s">
        <v>180</v>
      </c>
      <c r="AQ123" s="104" t="s">
        <v>141</v>
      </c>
      <c r="AR123" s="123" t="s">
        <v>141</v>
      </c>
    </row>
    <row r="124" spans="1:44" s="101" customFormat="1" ht="27.75" customHeight="1">
      <c r="A124" s="87" t="s">
        <v>178</v>
      </c>
      <c r="B124" s="88">
        <v>4</v>
      </c>
      <c r="C124" s="87" t="s">
        <v>183</v>
      </c>
      <c r="D124" s="318">
        <v>0.74</v>
      </c>
      <c r="E124" s="318">
        <v>0.86</v>
      </c>
      <c r="F124" s="318">
        <v>0.76</v>
      </c>
      <c r="G124" s="318">
        <v>0.84</v>
      </c>
      <c r="H124" s="90">
        <v>0.84</v>
      </c>
      <c r="I124" s="319">
        <v>6</v>
      </c>
      <c r="J124" s="92"/>
      <c r="K124" s="95"/>
      <c r="L124" s="95"/>
      <c r="M124" s="95"/>
      <c r="N124" s="93"/>
      <c r="O124" s="94"/>
      <c r="P124" s="92"/>
      <c r="Q124" s="92"/>
      <c r="R124" s="92"/>
      <c r="S124" s="96">
        <v>3</v>
      </c>
      <c r="T124" s="97">
        <v>4</v>
      </c>
      <c r="U124" s="92"/>
      <c r="V124" s="92"/>
      <c r="W124" s="92"/>
      <c r="X124" s="98">
        <f t="shared" si="6"/>
        <v>0</v>
      </c>
      <c r="Y124" s="320"/>
      <c r="Z124" s="100"/>
      <c r="AA124" s="292" t="s">
        <v>180</v>
      </c>
      <c r="AQ124" s="104"/>
      <c r="AR124" s="123"/>
    </row>
    <row r="125" spans="1:44" s="101" customFormat="1" ht="27.75" customHeight="1">
      <c r="A125" s="87" t="s">
        <v>178</v>
      </c>
      <c r="B125" s="88">
        <v>5</v>
      </c>
      <c r="C125" s="87" t="s">
        <v>184</v>
      </c>
      <c r="D125" s="318">
        <v>0.8</v>
      </c>
      <c r="E125" s="318">
        <v>0.95</v>
      </c>
      <c r="F125" s="318">
        <v>0.85</v>
      </c>
      <c r="G125" s="318">
        <v>0.97</v>
      </c>
      <c r="H125" s="90">
        <v>1</v>
      </c>
      <c r="I125" s="319">
        <v>6</v>
      </c>
      <c r="J125" s="92"/>
      <c r="K125" s="95"/>
      <c r="L125" s="95"/>
      <c r="M125" s="95"/>
      <c r="N125" s="93"/>
      <c r="O125" s="94"/>
      <c r="P125" s="92"/>
      <c r="Q125" s="95"/>
      <c r="R125" s="92"/>
      <c r="S125" s="96">
        <v>3</v>
      </c>
      <c r="T125" s="97">
        <v>4</v>
      </c>
      <c r="U125" s="95"/>
      <c r="V125" s="95"/>
      <c r="W125" s="95"/>
      <c r="X125" s="98">
        <f>M125+R125+W125</f>
        <v>0</v>
      </c>
      <c r="Y125" s="320"/>
      <c r="Z125" s="100"/>
      <c r="AA125" s="292" t="s">
        <v>180</v>
      </c>
      <c r="AQ125" s="104">
        <v>0.153</v>
      </c>
      <c r="AR125" s="123">
        <v>6</v>
      </c>
    </row>
    <row r="126" spans="1:44" s="101" customFormat="1" ht="27.75" customHeight="1">
      <c r="A126" s="87" t="s">
        <v>185</v>
      </c>
      <c r="B126" s="88">
        <v>1</v>
      </c>
      <c r="C126" s="87" t="s">
        <v>186</v>
      </c>
      <c r="D126" s="321">
        <v>1.04</v>
      </c>
      <c r="E126" s="321">
        <v>1.04</v>
      </c>
      <c r="F126" s="321">
        <v>1.08</v>
      </c>
      <c r="G126" s="321">
        <v>1.07</v>
      </c>
      <c r="H126" s="90">
        <v>2</v>
      </c>
      <c r="I126" s="319">
        <v>6</v>
      </c>
      <c r="J126" s="92">
        <v>2</v>
      </c>
      <c r="K126" s="92" t="s">
        <v>133</v>
      </c>
      <c r="L126" s="92">
        <v>18</v>
      </c>
      <c r="M126" s="92">
        <v>-0.65</v>
      </c>
      <c r="N126" s="93"/>
      <c r="O126" s="94"/>
      <c r="P126" s="92"/>
      <c r="Q126" s="95"/>
      <c r="R126" s="92"/>
      <c r="S126" s="96"/>
      <c r="T126" s="97"/>
      <c r="U126" s="198"/>
      <c r="V126" s="198"/>
      <c r="W126" s="198"/>
      <c r="X126" s="98">
        <f t="shared" si="6"/>
        <v>-0.65</v>
      </c>
      <c r="Y126" s="320" t="s">
        <v>415</v>
      </c>
      <c r="Z126" s="100"/>
      <c r="AA126" s="292" t="s">
        <v>180</v>
      </c>
      <c r="AQ126" s="104"/>
      <c r="AR126" s="123"/>
    </row>
    <row r="127" spans="1:44" s="101" customFormat="1" ht="27.75" customHeight="1">
      <c r="A127" s="87" t="s">
        <v>185</v>
      </c>
      <c r="B127" s="88"/>
      <c r="C127" s="87" t="s">
        <v>187</v>
      </c>
      <c r="D127" s="322"/>
      <c r="E127" s="322"/>
      <c r="F127" s="322"/>
      <c r="G127" s="322"/>
      <c r="H127" s="90">
        <v>1</v>
      </c>
      <c r="I127" s="319">
        <v>6</v>
      </c>
      <c r="J127" s="92"/>
      <c r="K127" s="92"/>
      <c r="L127" s="92"/>
      <c r="M127" s="92"/>
      <c r="N127" s="93"/>
      <c r="O127" s="94"/>
      <c r="P127" s="92"/>
      <c r="Q127" s="95"/>
      <c r="R127" s="92"/>
      <c r="S127" s="96"/>
      <c r="T127" s="97"/>
      <c r="U127" s="92"/>
      <c r="V127" s="95"/>
      <c r="W127" s="95"/>
      <c r="X127" s="98">
        <f t="shared" si="6"/>
        <v>0</v>
      </c>
      <c r="Y127" s="99"/>
      <c r="Z127" s="100"/>
      <c r="AA127" s="292" t="s">
        <v>180</v>
      </c>
      <c r="AQ127" s="104"/>
      <c r="AR127" s="123"/>
    </row>
    <row r="128" spans="1:44" s="101" customFormat="1" ht="27.75" customHeight="1">
      <c r="A128" s="87" t="s">
        <v>185</v>
      </c>
      <c r="B128" s="88"/>
      <c r="C128" s="87" t="s">
        <v>188</v>
      </c>
      <c r="D128" s="322"/>
      <c r="E128" s="322"/>
      <c r="F128" s="322"/>
      <c r="G128" s="322"/>
      <c r="H128" s="90">
        <v>8</v>
      </c>
      <c r="I128" s="319">
        <v>3</v>
      </c>
      <c r="J128" s="92"/>
      <c r="K128" s="92"/>
      <c r="L128" s="92"/>
      <c r="M128" s="92"/>
      <c r="N128" s="93">
        <v>3</v>
      </c>
      <c r="O128" s="94">
        <v>8</v>
      </c>
      <c r="P128" s="92"/>
      <c r="Q128" s="95"/>
      <c r="R128" s="92"/>
      <c r="S128" s="96">
        <v>3</v>
      </c>
      <c r="T128" s="97">
        <v>4</v>
      </c>
      <c r="U128" s="92"/>
      <c r="V128" s="92"/>
      <c r="W128" s="92"/>
      <c r="X128" s="98">
        <f t="shared" si="6"/>
        <v>0</v>
      </c>
      <c r="Y128" s="99"/>
      <c r="Z128" s="100"/>
      <c r="AA128" s="292" t="s">
        <v>180</v>
      </c>
      <c r="AQ128" s="104">
        <v>0.153</v>
      </c>
      <c r="AR128" s="123">
        <v>4</v>
      </c>
    </row>
    <row r="129" spans="1:44" s="101" customFormat="1" ht="27.75" customHeight="1">
      <c r="A129" s="87" t="s">
        <v>185</v>
      </c>
      <c r="B129" s="88">
        <v>2</v>
      </c>
      <c r="C129" s="87" t="s">
        <v>189</v>
      </c>
      <c r="D129" s="323">
        <v>1.02</v>
      </c>
      <c r="E129" s="321">
        <v>1.05</v>
      </c>
      <c r="F129" s="323">
        <v>1.04</v>
      </c>
      <c r="G129" s="321">
        <v>1.03</v>
      </c>
      <c r="H129" s="90">
        <v>1</v>
      </c>
      <c r="I129" s="319">
        <v>4</v>
      </c>
      <c r="J129" s="92">
        <v>1</v>
      </c>
      <c r="K129" s="92">
        <v>1</v>
      </c>
      <c r="L129" s="92">
        <v>4</v>
      </c>
      <c r="M129" s="92">
        <v>-0.02</v>
      </c>
      <c r="N129" s="93">
        <v>1</v>
      </c>
      <c r="O129" s="94">
        <v>3</v>
      </c>
      <c r="P129" s="198"/>
      <c r="Q129" s="198"/>
      <c r="R129" s="198"/>
      <c r="S129" s="96">
        <v>3</v>
      </c>
      <c r="T129" s="97">
        <v>2</v>
      </c>
      <c r="U129" s="92"/>
      <c r="V129" s="92"/>
      <c r="W129" s="92"/>
      <c r="X129" s="98">
        <f t="shared" si="6"/>
        <v>-0.02</v>
      </c>
      <c r="Y129" s="99" t="s">
        <v>415</v>
      </c>
      <c r="Z129" s="100"/>
      <c r="AA129" s="292" t="s">
        <v>190</v>
      </c>
      <c r="AQ129" s="104"/>
      <c r="AR129" s="123"/>
    </row>
    <row r="130" spans="1:44" s="101" customFormat="1" ht="27.75" customHeight="1">
      <c r="A130" s="87" t="s">
        <v>185</v>
      </c>
      <c r="B130" s="88"/>
      <c r="C130" s="87" t="s">
        <v>189</v>
      </c>
      <c r="D130" s="324"/>
      <c r="E130" s="322"/>
      <c r="F130" s="324"/>
      <c r="G130" s="322"/>
      <c r="H130" s="90"/>
      <c r="I130" s="319"/>
      <c r="J130" s="95"/>
      <c r="K130" s="92"/>
      <c r="L130" s="95"/>
      <c r="M130" s="92"/>
      <c r="N130" s="93"/>
      <c r="O130" s="94"/>
      <c r="P130" s="92"/>
      <c r="Q130" s="95"/>
      <c r="R130" s="92"/>
      <c r="S130" s="96"/>
      <c r="T130" s="97"/>
      <c r="U130" s="198"/>
      <c r="V130" s="198"/>
      <c r="W130" s="198"/>
      <c r="X130" s="98">
        <f t="shared" si="6"/>
        <v>0</v>
      </c>
      <c r="Y130" s="99"/>
      <c r="Z130" s="100"/>
      <c r="AA130" s="292"/>
      <c r="AB130" s="110"/>
      <c r="AC130" s="110"/>
      <c r="AQ130" s="325"/>
      <c r="AR130" s="326"/>
    </row>
    <row r="131" spans="1:44" s="101" customFormat="1" ht="27.75" customHeight="1">
      <c r="A131" s="87" t="s">
        <v>185</v>
      </c>
      <c r="B131" s="88">
        <v>3</v>
      </c>
      <c r="C131" s="87" t="s">
        <v>191</v>
      </c>
      <c r="D131" s="321">
        <v>0.76</v>
      </c>
      <c r="E131" s="321">
        <v>0.84</v>
      </c>
      <c r="F131" s="321">
        <v>0.79</v>
      </c>
      <c r="G131" s="321">
        <v>0.8</v>
      </c>
      <c r="H131" s="90">
        <v>3</v>
      </c>
      <c r="I131" s="91">
        <v>6</v>
      </c>
      <c r="J131" s="92">
        <v>1</v>
      </c>
      <c r="K131" s="92">
        <v>0.5</v>
      </c>
      <c r="L131" s="92">
        <v>6</v>
      </c>
      <c r="M131" s="92">
        <v>-0.02</v>
      </c>
      <c r="N131" s="93">
        <v>3</v>
      </c>
      <c r="O131" s="94">
        <v>4</v>
      </c>
      <c r="P131" s="92"/>
      <c r="Q131" s="92"/>
      <c r="R131" s="92"/>
      <c r="S131" s="96">
        <v>3</v>
      </c>
      <c r="T131" s="97">
        <v>2</v>
      </c>
      <c r="U131" s="92"/>
      <c r="V131" s="95"/>
      <c r="W131" s="92"/>
      <c r="X131" s="98">
        <f t="shared" si="6"/>
        <v>-0.02</v>
      </c>
      <c r="Y131" s="99" t="s">
        <v>415</v>
      </c>
      <c r="Z131" s="100"/>
      <c r="AA131" s="292" t="s">
        <v>190</v>
      </c>
      <c r="AQ131" s="325">
        <v>3</v>
      </c>
      <c r="AR131" s="326">
        <v>2</v>
      </c>
    </row>
    <row r="132" spans="1:44" s="101" customFormat="1" ht="27.75" customHeight="1">
      <c r="A132" s="87" t="s">
        <v>185</v>
      </c>
      <c r="B132" s="88"/>
      <c r="C132" s="87" t="s">
        <v>191</v>
      </c>
      <c r="D132" s="322"/>
      <c r="E132" s="322"/>
      <c r="F132" s="322"/>
      <c r="G132" s="322"/>
      <c r="H132" s="90">
        <v>1</v>
      </c>
      <c r="I132" s="319">
        <v>3</v>
      </c>
      <c r="J132" s="92"/>
      <c r="K132" s="92"/>
      <c r="L132" s="95"/>
      <c r="M132" s="92"/>
      <c r="N132" s="93"/>
      <c r="O132" s="94"/>
      <c r="P132" s="198"/>
      <c r="Q132" s="198"/>
      <c r="R132" s="198"/>
      <c r="S132" s="96"/>
      <c r="T132" s="97"/>
      <c r="U132" s="198"/>
      <c r="V132" s="198"/>
      <c r="W132" s="198"/>
      <c r="X132" s="98">
        <f t="shared" si="6"/>
        <v>0</v>
      </c>
      <c r="Y132" s="99"/>
      <c r="Z132" s="100"/>
      <c r="AA132" s="292"/>
      <c r="AQ132" s="325"/>
      <c r="AR132" s="326"/>
    </row>
    <row r="133" spans="1:44" s="101" customFormat="1" ht="27.75" customHeight="1">
      <c r="A133" s="87" t="s">
        <v>185</v>
      </c>
      <c r="B133" s="88">
        <v>4</v>
      </c>
      <c r="C133" s="87" t="s">
        <v>192</v>
      </c>
      <c r="D133" s="321">
        <v>0.76</v>
      </c>
      <c r="E133" s="321">
        <v>0.84</v>
      </c>
      <c r="F133" s="321">
        <v>0.78</v>
      </c>
      <c r="G133" s="321">
        <v>0.78</v>
      </c>
      <c r="H133" s="90">
        <v>4</v>
      </c>
      <c r="I133" s="319">
        <v>4</v>
      </c>
      <c r="J133" s="92">
        <v>1</v>
      </c>
      <c r="K133" s="92" t="s">
        <v>133</v>
      </c>
      <c r="L133" s="92">
        <v>7</v>
      </c>
      <c r="M133" s="92">
        <v>-0.05</v>
      </c>
      <c r="N133" s="93">
        <v>3</v>
      </c>
      <c r="O133" s="94">
        <v>2</v>
      </c>
      <c r="P133" s="198"/>
      <c r="Q133" s="198"/>
      <c r="R133" s="198"/>
      <c r="S133" s="96"/>
      <c r="T133" s="97"/>
      <c r="U133" s="198"/>
      <c r="V133" s="198"/>
      <c r="W133" s="198"/>
      <c r="X133" s="98">
        <f t="shared" si="6"/>
        <v>-0.05</v>
      </c>
      <c r="Y133" s="99" t="s">
        <v>415</v>
      </c>
      <c r="Z133" s="100"/>
      <c r="AA133" s="292" t="s">
        <v>190</v>
      </c>
      <c r="AQ133" s="327"/>
      <c r="AR133" s="328"/>
    </row>
    <row r="134" spans="1:44" s="101" customFormat="1" ht="27.75" customHeight="1">
      <c r="A134" s="87" t="s">
        <v>185</v>
      </c>
      <c r="B134" s="88"/>
      <c r="C134" s="87" t="s">
        <v>192</v>
      </c>
      <c r="D134" s="322"/>
      <c r="E134" s="322"/>
      <c r="F134" s="322"/>
      <c r="G134" s="322"/>
      <c r="H134" s="90">
        <v>1</v>
      </c>
      <c r="I134" s="319">
        <v>3</v>
      </c>
      <c r="J134" s="95"/>
      <c r="K134" s="92"/>
      <c r="L134" s="95"/>
      <c r="M134" s="95"/>
      <c r="N134" s="93"/>
      <c r="O134" s="94"/>
      <c r="P134" s="95"/>
      <c r="Q134" s="95"/>
      <c r="R134" s="92"/>
      <c r="S134" s="96"/>
      <c r="T134" s="97"/>
      <c r="U134" s="198"/>
      <c r="V134" s="198"/>
      <c r="W134" s="198"/>
      <c r="X134" s="98">
        <f t="shared" si="6"/>
        <v>0</v>
      </c>
      <c r="Y134" s="320"/>
      <c r="Z134" s="100"/>
      <c r="AA134" s="292"/>
      <c r="AQ134" s="325">
        <v>0.3</v>
      </c>
      <c r="AR134" s="328">
        <v>4</v>
      </c>
    </row>
    <row r="135" spans="1:44" s="101" customFormat="1" ht="27.75" customHeight="1">
      <c r="A135" s="87" t="s">
        <v>185</v>
      </c>
      <c r="B135" s="88">
        <v>5</v>
      </c>
      <c r="C135" s="87" t="s">
        <v>193</v>
      </c>
      <c r="D135" s="329">
        <v>0.74</v>
      </c>
      <c r="E135" s="329">
        <v>0.77</v>
      </c>
      <c r="F135" s="329">
        <v>0.77</v>
      </c>
      <c r="G135" s="329">
        <v>0.78</v>
      </c>
      <c r="H135" s="90">
        <v>2</v>
      </c>
      <c r="I135" s="319">
        <v>3</v>
      </c>
      <c r="J135" s="92">
        <v>1</v>
      </c>
      <c r="K135" s="92" t="s">
        <v>133</v>
      </c>
      <c r="L135" s="92">
        <v>5</v>
      </c>
      <c r="M135" s="92">
        <v>-0.03</v>
      </c>
      <c r="N135" s="93"/>
      <c r="O135" s="94"/>
      <c r="P135" s="92"/>
      <c r="Q135" s="95"/>
      <c r="R135" s="198"/>
      <c r="S135" s="96"/>
      <c r="T135" s="97"/>
      <c r="U135" s="198"/>
      <c r="V135" s="198"/>
      <c r="W135" s="198"/>
      <c r="X135" s="98">
        <f aca="true" t="shared" si="7" ref="X135:X198">M135+R135+W135</f>
        <v>-0.03</v>
      </c>
      <c r="Y135" s="99" t="s">
        <v>415</v>
      </c>
      <c r="Z135" s="100"/>
      <c r="AA135" s="292"/>
      <c r="AQ135" s="325"/>
      <c r="AR135" s="328"/>
    </row>
    <row r="136" spans="1:44" s="101" customFormat="1" ht="27.75" customHeight="1">
      <c r="A136" s="87" t="s">
        <v>185</v>
      </c>
      <c r="B136" s="88"/>
      <c r="C136" s="87" t="s">
        <v>193</v>
      </c>
      <c r="D136" s="89"/>
      <c r="E136" s="89"/>
      <c r="F136" s="330"/>
      <c r="G136" s="89"/>
      <c r="H136" s="90">
        <v>1</v>
      </c>
      <c r="I136" s="319"/>
      <c r="J136" s="95"/>
      <c r="K136" s="95"/>
      <c r="L136" s="95"/>
      <c r="M136" s="95"/>
      <c r="N136" s="93"/>
      <c r="O136" s="94"/>
      <c r="P136" s="92"/>
      <c r="Q136" s="95"/>
      <c r="R136" s="92"/>
      <c r="S136" s="96"/>
      <c r="T136" s="97"/>
      <c r="U136" s="198"/>
      <c r="V136" s="198"/>
      <c r="W136" s="198"/>
      <c r="X136" s="98">
        <f t="shared" si="7"/>
        <v>0</v>
      </c>
      <c r="Y136" s="99"/>
      <c r="Z136" s="100"/>
      <c r="AA136" s="292" t="s">
        <v>190</v>
      </c>
      <c r="AQ136" s="325">
        <v>2</v>
      </c>
      <c r="AR136" s="328">
        <v>1</v>
      </c>
    </row>
    <row r="137" spans="1:44" s="101" customFormat="1" ht="27.75" customHeight="1">
      <c r="A137" s="87" t="s">
        <v>194</v>
      </c>
      <c r="B137" s="88">
        <v>1</v>
      </c>
      <c r="C137" s="87" t="s">
        <v>195</v>
      </c>
      <c r="D137" s="331"/>
      <c r="E137" s="331"/>
      <c r="F137" s="331"/>
      <c r="G137" s="331"/>
      <c r="H137" s="332"/>
      <c r="I137" s="333"/>
      <c r="J137" s="198"/>
      <c r="K137" s="198"/>
      <c r="L137" s="95"/>
      <c r="M137" s="95"/>
      <c r="N137" s="334">
        <v>3</v>
      </c>
      <c r="O137" s="94">
        <v>8</v>
      </c>
      <c r="P137" s="92"/>
      <c r="Q137" s="92"/>
      <c r="R137" s="92"/>
      <c r="S137" s="335"/>
      <c r="T137" s="336"/>
      <c r="U137" s="337"/>
      <c r="V137" s="95"/>
      <c r="W137" s="337"/>
      <c r="X137" s="98">
        <f t="shared" si="7"/>
        <v>0</v>
      </c>
      <c r="Y137" s="99"/>
      <c r="Z137" s="100"/>
      <c r="AA137" s="292"/>
      <c r="AQ137" s="325"/>
      <c r="AR137" s="328"/>
    </row>
    <row r="138" spans="1:44" s="101" customFormat="1" ht="27.75" customHeight="1">
      <c r="A138" s="87" t="s">
        <v>194</v>
      </c>
      <c r="B138" s="88"/>
      <c r="C138" s="87" t="s">
        <v>196</v>
      </c>
      <c r="D138" s="89"/>
      <c r="E138" s="89"/>
      <c r="F138" s="89"/>
      <c r="G138" s="89"/>
      <c r="H138" s="332"/>
      <c r="I138" s="333"/>
      <c r="J138" s="92"/>
      <c r="K138" s="198"/>
      <c r="L138" s="95"/>
      <c r="M138" s="95"/>
      <c r="N138" s="334"/>
      <c r="O138" s="94"/>
      <c r="P138" s="337"/>
      <c r="Q138" s="337"/>
      <c r="R138" s="92"/>
      <c r="S138" s="335">
        <v>3</v>
      </c>
      <c r="T138" s="336">
        <v>4</v>
      </c>
      <c r="U138" s="337"/>
      <c r="V138" s="95"/>
      <c r="W138" s="337"/>
      <c r="X138" s="98">
        <f t="shared" si="7"/>
        <v>0</v>
      </c>
      <c r="Y138" s="99"/>
      <c r="Z138" s="100"/>
      <c r="AA138" s="292"/>
      <c r="AQ138" s="325"/>
      <c r="AR138" s="328"/>
    </row>
    <row r="139" spans="1:44" s="101" customFormat="1" ht="27.75" customHeight="1">
      <c r="A139" s="87" t="s">
        <v>194</v>
      </c>
      <c r="B139" s="88"/>
      <c r="C139" s="87" t="s">
        <v>197</v>
      </c>
      <c r="D139" s="505">
        <v>0.78</v>
      </c>
      <c r="E139" s="506">
        <v>0.77</v>
      </c>
      <c r="F139" s="505">
        <v>0.78</v>
      </c>
      <c r="G139" s="506">
        <v>0.77</v>
      </c>
      <c r="H139" s="332">
        <v>1</v>
      </c>
      <c r="I139" s="333">
        <v>6</v>
      </c>
      <c r="J139" s="92">
        <v>1</v>
      </c>
      <c r="K139" s="146">
        <v>1</v>
      </c>
      <c r="L139" s="146">
        <v>6</v>
      </c>
      <c r="M139" s="146">
        <v>-0.05</v>
      </c>
      <c r="N139" s="334"/>
      <c r="O139" s="94"/>
      <c r="P139" s="337"/>
      <c r="Q139" s="337"/>
      <c r="R139" s="92"/>
      <c r="S139" s="335"/>
      <c r="T139" s="336"/>
      <c r="U139" s="337"/>
      <c r="V139" s="95"/>
      <c r="W139" s="337"/>
      <c r="X139" s="98">
        <f t="shared" si="7"/>
        <v>-0.05</v>
      </c>
      <c r="Y139" s="99" t="s">
        <v>415</v>
      </c>
      <c r="Z139" s="100"/>
      <c r="AA139" s="292" t="s">
        <v>190</v>
      </c>
      <c r="AQ139" s="325">
        <v>0.3</v>
      </c>
      <c r="AR139" s="328">
        <v>1</v>
      </c>
    </row>
    <row r="140" spans="1:44" s="101" customFormat="1" ht="27.75" customHeight="1">
      <c r="A140" s="87" t="s">
        <v>194</v>
      </c>
      <c r="B140" s="88">
        <v>2</v>
      </c>
      <c r="C140" s="87" t="s">
        <v>198</v>
      </c>
      <c r="D140" s="89"/>
      <c r="E140" s="89"/>
      <c r="F140" s="89"/>
      <c r="G140" s="89"/>
      <c r="H140" s="332">
        <v>1</v>
      </c>
      <c r="I140" s="333">
        <v>4</v>
      </c>
      <c r="J140" s="92"/>
      <c r="K140" s="198"/>
      <c r="L140" s="95"/>
      <c r="M140" s="95"/>
      <c r="N140" s="334"/>
      <c r="O140" s="94"/>
      <c r="P140" s="337"/>
      <c r="Q140" s="337"/>
      <c r="R140" s="92"/>
      <c r="S140" s="335"/>
      <c r="T140" s="336"/>
      <c r="U140" s="337"/>
      <c r="V140" s="95"/>
      <c r="W140" s="337"/>
      <c r="X140" s="98">
        <f t="shared" si="7"/>
        <v>0</v>
      </c>
      <c r="Y140" s="99"/>
      <c r="Z140" s="100"/>
      <c r="AA140" s="292" t="s">
        <v>190</v>
      </c>
      <c r="AQ140" s="325"/>
      <c r="AR140" s="328"/>
    </row>
    <row r="141" spans="1:44" s="101" customFormat="1" ht="27.75" customHeight="1">
      <c r="A141" s="87" t="s">
        <v>194</v>
      </c>
      <c r="B141" s="88">
        <v>3</v>
      </c>
      <c r="C141" s="87" t="s">
        <v>200</v>
      </c>
      <c r="D141" s="505">
        <v>0.76</v>
      </c>
      <c r="E141" s="506">
        <v>0.7</v>
      </c>
      <c r="F141" s="505">
        <v>0.78</v>
      </c>
      <c r="G141" s="506">
        <v>0.8</v>
      </c>
      <c r="H141" s="332">
        <v>2</v>
      </c>
      <c r="I141" s="333">
        <v>6</v>
      </c>
      <c r="J141" s="92"/>
      <c r="K141" s="146"/>
      <c r="L141" s="146"/>
      <c r="M141" s="146"/>
      <c r="N141" s="334"/>
      <c r="O141" s="94"/>
      <c r="P141" s="337"/>
      <c r="Q141" s="337"/>
      <c r="R141" s="92"/>
      <c r="S141" s="335"/>
      <c r="T141" s="336"/>
      <c r="U141" s="337"/>
      <c r="V141" s="95"/>
      <c r="W141" s="337"/>
      <c r="X141" s="98">
        <f t="shared" si="7"/>
        <v>0</v>
      </c>
      <c r="Y141" s="99"/>
      <c r="Z141" s="100"/>
      <c r="AA141" s="292"/>
      <c r="AQ141" s="325"/>
      <c r="AR141" s="328"/>
    </row>
    <row r="142" spans="1:44" s="101" customFormat="1" ht="27.75" customHeight="1">
      <c r="A142" s="87" t="s">
        <v>194</v>
      </c>
      <c r="B142" s="88"/>
      <c r="C142" s="87" t="s">
        <v>201</v>
      </c>
      <c r="D142" s="89"/>
      <c r="E142" s="89"/>
      <c r="F142" s="89"/>
      <c r="G142" s="89"/>
      <c r="H142" s="332"/>
      <c r="I142" s="333"/>
      <c r="J142" s="92"/>
      <c r="K142" s="198"/>
      <c r="L142" s="95"/>
      <c r="M142" s="95"/>
      <c r="N142" s="334">
        <v>3</v>
      </c>
      <c r="O142" s="94">
        <v>6</v>
      </c>
      <c r="P142" s="337"/>
      <c r="Q142" s="337"/>
      <c r="R142" s="92"/>
      <c r="S142" s="335">
        <v>3</v>
      </c>
      <c r="T142" s="336">
        <v>4</v>
      </c>
      <c r="U142" s="337"/>
      <c r="V142" s="95"/>
      <c r="W142" s="337"/>
      <c r="X142" s="98">
        <f t="shared" si="7"/>
        <v>0</v>
      </c>
      <c r="Y142" s="99"/>
      <c r="Z142" s="100"/>
      <c r="AA142" s="292" t="s">
        <v>199</v>
      </c>
      <c r="AQ142" s="325">
        <v>0.3</v>
      </c>
      <c r="AR142" s="328">
        <v>1</v>
      </c>
    </row>
    <row r="143" spans="1:44" s="101" customFormat="1" ht="27.75" customHeight="1">
      <c r="A143" s="87" t="s">
        <v>194</v>
      </c>
      <c r="B143" s="88">
        <v>4</v>
      </c>
      <c r="C143" s="87" t="s">
        <v>202</v>
      </c>
      <c r="D143" s="89"/>
      <c r="E143" s="89"/>
      <c r="F143" s="89"/>
      <c r="G143" s="89"/>
      <c r="H143" s="332">
        <v>1</v>
      </c>
      <c r="I143" s="333">
        <v>4</v>
      </c>
      <c r="J143" s="92"/>
      <c r="K143" s="198"/>
      <c r="L143" s="95"/>
      <c r="M143" s="95"/>
      <c r="N143" s="334"/>
      <c r="O143" s="94"/>
      <c r="P143" s="337"/>
      <c r="Q143" s="337"/>
      <c r="R143" s="92"/>
      <c r="S143" s="335"/>
      <c r="T143" s="336"/>
      <c r="U143" s="337"/>
      <c r="V143" s="95"/>
      <c r="W143" s="337"/>
      <c r="X143" s="98">
        <f t="shared" si="7"/>
        <v>0</v>
      </c>
      <c r="Y143" s="99"/>
      <c r="Z143" s="100"/>
      <c r="AA143" s="292" t="s">
        <v>199</v>
      </c>
      <c r="AQ143" s="325"/>
      <c r="AR143" s="328"/>
    </row>
    <row r="144" spans="1:44" s="101" customFormat="1" ht="27.75" customHeight="1">
      <c r="A144" s="87" t="s">
        <v>194</v>
      </c>
      <c r="B144" s="88">
        <v>5</v>
      </c>
      <c r="C144" s="87" t="s">
        <v>203</v>
      </c>
      <c r="D144" s="505">
        <v>0.74</v>
      </c>
      <c r="E144" s="506">
        <v>0.71</v>
      </c>
      <c r="F144" s="505">
        <v>0.86</v>
      </c>
      <c r="G144" s="506">
        <v>0.79</v>
      </c>
      <c r="H144" s="332">
        <v>0.69</v>
      </c>
      <c r="I144" s="333">
        <v>6</v>
      </c>
      <c r="J144" s="92"/>
      <c r="K144" s="198"/>
      <c r="L144" s="146"/>
      <c r="M144" s="146"/>
      <c r="N144" s="334"/>
      <c r="O144" s="94"/>
      <c r="P144" s="337"/>
      <c r="Q144" s="337"/>
      <c r="R144" s="92"/>
      <c r="S144" s="335">
        <v>3</v>
      </c>
      <c r="T144" s="336">
        <v>3</v>
      </c>
      <c r="U144" s="337"/>
      <c r="V144" s="95"/>
      <c r="W144" s="337"/>
      <c r="X144" s="98">
        <f t="shared" si="7"/>
        <v>0</v>
      </c>
      <c r="Y144" s="99"/>
      <c r="Z144" s="100"/>
      <c r="AA144" s="292"/>
      <c r="AQ144" s="325">
        <v>0.3</v>
      </c>
      <c r="AR144" s="328">
        <v>1</v>
      </c>
    </row>
    <row r="145" spans="1:44" s="101" customFormat="1" ht="27.75" customHeight="1">
      <c r="A145" s="87" t="s">
        <v>194</v>
      </c>
      <c r="B145" s="88"/>
      <c r="C145" s="87" t="s">
        <v>203</v>
      </c>
      <c r="D145" s="89"/>
      <c r="E145" s="89"/>
      <c r="F145" s="89"/>
      <c r="G145" s="89"/>
      <c r="H145" s="332"/>
      <c r="I145" s="333"/>
      <c r="J145" s="92"/>
      <c r="K145" s="198"/>
      <c r="L145" s="95"/>
      <c r="M145" s="338"/>
      <c r="N145" s="334"/>
      <c r="O145" s="94"/>
      <c r="P145" s="337"/>
      <c r="Q145" s="337"/>
      <c r="R145" s="92"/>
      <c r="S145" s="335"/>
      <c r="T145" s="336"/>
      <c r="U145" s="337"/>
      <c r="V145" s="95"/>
      <c r="W145" s="337"/>
      <c r="X145" s="98">
        <f t="shared" si="7"/>
        <v>0</v>
      </c>
      <c r="Y145" s="99"/>
      <c r="Z145" s="100"/>
      <c r="AA145" s="292" t="s">
        <v>199</v>
      </c>
      <c r="AQ145" s="325">
        <v>0.3</v>
      </c>
      <c r="AR145" s="328">
        <v>2</v>
      </c>
    </row>
    <row r="146" spans="1:44" s="101" customFormat="1" ht="27.75" customHeight="1">
      <c r="A146" s="87" t="s">
        <v>194</v>
      </c>
      <c r="B146" s="88">
        <v>6</v>
      </c>
      <c r="C146" s="87" t="s">
        <v>204</v>
      </c>
      <c r="D146" s="89" t="s">
        <v>141</v>
      </c>
      <c r="E146" s="89" t="s">
        <v>141</v>
      </c>
      <c r="F146" s="89" t="s">
        <v>141</v>
      </c>
      <c r="G146" s="89" t="s">
        <v>141</v>
      </c>
      <c r="H146" s="332">
        <v>1</v>
      </c>
      <c r="I146" s="333">
        <v>6</v>
      </c>
      <c r="J146" s="92"/>
      <c r="K146" s="198"/>
      <c r="L146" s="95"/>
      <c r="M146" s="95"/>
      <c r="N146" s="334"/>
      <c r="O146" s="94"/>
      <c r="P146" s="337"/>
      <c r="Q146" s="337"/>
      <c r="R146" s="92"/>
      <c r="S146" s="335"/>
      <c r="T146" s="336"/>
      <c r="U146" s="337"/>
      <c r="V146" s="95"/>
      <c r="W146" s="337"/>
      <c r="X146" s="98">
        <f t="shared" si="7"/>
        <v>0</v>
      </c>
      <c r="Y146" s="99"/>
      <c r="Z146" s="100"/>
      <c r="AA146" s="292" t="s">
        <v>199</v>
      </c>
      <c r="AQ146" s="325"/>
      <c r="AR146" s="328"/>
    </row>
    <row r="147" spans="1:44" s="101" customFormat="1" ht="27.75" customHeight="1">
      <c r="A147" s="87" t="s">
        <v>194</v>
      </c>
      <c r="B147" s="88">
        <v>7</v>
      </c>
      <c r="C147" s="87" t="s">
        <v>205</v>
      </c>
      <c r="D147" s="89" t="s">
        <v>141</v>
      </c>
      <c r="E147" s="89" t="s">
        <v>141</v>
      </c>
      <c r="F147" s="89" t="s">
        <v>141</v>
      </c>
      <c r="G147" s="89" t="s">
        <v>141</v>
      </c>
      <c r="H147" s="332">
        <v>1</v>
      </c>
      <c r="I147" s="333">
        <v>3</v>
      </c>
      <c r="J147" s="92"/>
      <c r="K147" s="198"/>
      <c r="L147" s="95"/>
      <c r="M147" s="95"/>
      <c r="N147" s="334"/>
      <c r="O147" s="94"/>
      <c r="P147" s="337"/>
      <c r="Q147" s="337"/>
      <c r="R147" s="92"/>
      <c r="S147" s="335"/>
      <c r="T147" s="336"/>
      <c r="U147" s="337"/>
      <c r="V147" s="95"/>
      <c r="W147" s="337"/>
      <c r="X147" s="98">
        <f t="shared" si="7"/>
        <v>0</v>
      </c>
      <c r="Y147" s="99"/>
      <c r="Z147" s="100"/>
      <c r="AA147" s="292"/>
      <c r="AQ147" s="325">
        <v>0.5</v>
      </c>
      <c r="AR147" s="328">
        <v>1</v>
      </c>
    </row>
    <row r="148" spans="1:44" s="101" customFormat="1" ht="27.75" customHeight="1">
      <c r="A148" s="87" t="s">
        <v>194</v>
      </c>
      <c r="B148" s="88"/>
      <c r="C148" s="87"/>
      <c r="D148" s="89"/>
      <c r="E148" s="89"/>
      <c r="F148" s="89"/>
      <c r="G148" s="89"/>
      <c r="H148" s="332"/>
      <c r="I148" s="333"/>
      <c r="J148" s="92"/>
      <c r="K148" s="198"/>
      <c r="L148" s="95"/>
      <c r="M148" s="95"/>
      <c r="N148" s="334"/>
      <c r="O148" s="94"/>
      <c r="P148" s="337"/>
      <c r="Q148" s="337"/>
      <c r="R148" s="92"/>
      <c r="S148" s="335"/>
      <c r="T148" s="336"/>
      <c r="U148" s="337"/>
      <c r="V148" s="95"/>
      <c r="W148" s="337"/>
      <c r="X148" s="98">
        <f t="shared" si="7"/>
        <v>0</v>
      </c>
      <c r="Y148" s="99"/>
      <c r="Z148" s="100"/>
      <c r="AA148" s="292" t="s">
        <v>199</v>
      </c>
      <c r="AQ148" s="325">
        <v>0.3</v>
      </c>
      <c r="AR148" s="328">
        <v>1</v>
      </c>
    </row>
    <row r="149" spans="1:44" s="101" customFormat="1" ht="27.75" customHeight="1">
      <c r="A149" s="87" t="s">
        <v>194</v>
      </c>
      <c r="B149" s="88">
        <v>8</v>
      </c>
      <c r="C149" s="87" t="s">
        <v>206</v>
      </c>
      <c r="D149" s="89" t="s">
        <v>141</v>
      </c>
      <c r="E149" s="89" t="s">
        <v>141</v>
      </c>
      <c r="F149" s="89" t="s">
        <v>141</v>
      </c>
      <c r="G149" s="89" t="s">
        <v>141</v>
      </c>
      <c r="H149" s="332">
        <v>1</v>
      </c>
      <c r="I149" s="333">
        <v>3</v>
      </c>
      <c r="J149" s="92"/>
      <c r="K149" s="198"/>
      <c r="L149" s="95"/>
      <c r="M149" s="95"/>
      <c r="N149" s="334"/>
      <c r="O149" s="94"/>
      <c r="P149" s="337"/>
      <c r="Q149" s="337"/>
      <c r="R149" s="92"/>
      <c r="S149" s="335"/>
      <c r="T149" s="336"/>
      <c r="U149" s="337"/>
      <c r="V149" s="95"/>
      <c r="W149" s="337"/>
      <c r="X149" s="98">
        <f t="shared" si="7"/>
        <v>0</v>
      </c>
      <c r="Y149" s="99"/>
      <c r="Z149" s="100"/>
      <c r="AA149" s="292" t="s">
        <v>199</v>
      </c>
      <c r="AQ149" s="325"/>
      <c r="AR149" s="328"/>
    </row>
    <row r="150" spans="1:44" s="101" customFormat="1" ht="27.75" customHeight="1">
      <c r="A150" s="87" t="s">
        <v>194</v>
      </c>
      <c r="B150" s="88">
        <v>9</v>
      </c>
      <c r="C150" s="87" t="s">
        <v>207</v>
      </c>
      <c r="D150" s="89" t="s">
        <v>141</v>
      </c>
      <c r="E150" s="89" t="s">
        <v>141</v>
      </c>
      <c r="F150" s="89" t="s">
        <v>141</v>
      </c>
      <c r="G150" s="89" t="s">
        <v>141</v>
      </c>
      <c r="H150" s="332">
        <v>1</v>
      </c>
      <c r="I150" s="333">
        <v>4</v>
      </c>
      <c r="J150" s="92"/>
      <c r="K150" s="198"/>
      <c r="L150" s="95"/>
      <c r="M150" s="95"/>
      <c r="N150" s="334"/>
      <c r="O150" s="94"/>
      <c r="P150" s="337"/>
      <c r="Q150" s="337"/>
      <c r="R150" s="92"/>
      <c r="S150" s="335"/>
      <c r="T150" s="336"/>
      <c r="U150" s="337"/>
      <c r="V150" s="95"/>
      <c r="W150" s="337"/>
      <c r="X150" s="98">
        <f t="shared" si="7"/>
        <v>0</v>
      </c>
      <c r="Y150" s="99"/>
      <c r="Z150" s="100"/>
      <c r="AA150" s="292"/>
      <c r="AQ150" s="325">
        <v>0.1</v>
      </c>
      <c r="AR150" s="328">
        <v>1</v>
      </c>
    </row>
    <row r="151" spans="1:44" s="101" customFormat="1" ht="27.75" customHeight="1">
      <c r="A151" s="87" t="s">
        <v>194</v>
      </c>
      <c r="B151" s="88"/>
      <c r="C151" s="87" t="s">
        <v>207</v>
      </c>
      <c r="D151" s="89"/>
      <c r="E151" s="89"/>
      <c r="F151" s="89"/>
      <c r="G151" s="89"/>
      <c r="H151" s="332"/>
      <c r="I151" s="333"/>
      <c r="J151" s="92"/>
      <c r="K151" s="198"/>
      <c r="L151" s="95"/>
      <c r="M151" s="95"/>
      <c r="N151" s="334"/>
      <c r="O151" s="94"/>
      <c r="P151" s="337"/>
      <c r="Q151" s="337"/>
      <c r="R151" s="92"/>
      <c r="S151" s="335"/>
      <c r="T151" s="336"/>
      <c r="U151" s="337"/>
      <c r="V151" s="95"/>
      <c r="W151" s="337"/>
      <c r="X151" s="98">
        <f t="shared" si="7"/>
        <v>0</v>
      </c>
      <c r="Y151" s="99"/>
      <c r="Z151" s="100"/>
      <c r="AA151" s="292" t="s">
        <v>199</v>
      </c>
      <c r="AQ151" s="325"/>
      <c r="AR151" s="328"/>
    </row>
    <row r="152" spans="1:44" s="101" customFormat="1" ht="27.75" customHeight="1">
      <c r="A152" s="87" t="s">
        <v>194</v>
      </c>
      <c r="B152" s="88">
        <v>10</v>
      </c>
      <c r="C152" s="87" t="s">
        <v>208</v>
      </c>
      <c r="D152" s="89" t="s">
        <v>141</v>
      </c>
      <c r="E152" s="89"/>
      <c r="F152" s="89" t="s">
        <v>141</v>
      </c>
      <c r="G152" s="89"/>
      <c r="H152" s="332">
        <v>1</v>
      </c>
      <c r="I152" s="333">
        <v>4</v>
      </c>
      <c r="J152" s="92"/>
      <c r="K152" s="198"/>
      <c r="L152" s="95"/>
      <c r="M152" s="95"/>
      <c r="N152" s="334"/>
      <c r="O152" s="94"/>
      <c r="P152" s="337"/>
      <c r="Q152" s="337"/>
      <c r="R152" s="92"/>
      <c r="S152" s="335"/>
      <c r="T152" s="336"/>
      <c r="U152" s="337"/>
      <c r="V152" s="95"/>
      <c r="W152" s="337"/>
      <c r="X152" s="98">
        <f t="shared" si="7"/>
        <v>0</v>
      </c>
      <c r="Y152" s="99"/>
      <c r="Z152" s="100"/>
      <c r="AA152" s="292" t="s">
        <v>199</v>
      </c>
      <c r="AQ152" s="325">
        <v>0.1</v>
      </c>
      <c r="AR152" s="328">
        <v>2</v>
      </c>
    </row>
    <row r="153" spans="1:44" s="101" customFormat="1" ht="27.75" customHeight="1">
      <c r="A153" s="87" t="s">
        <v>194</v>
      </c>
      <c r="B153" s="88">
        <v>11</v>
      </c>
      <c r="C153" s="87" t="s">
        <v>209</v>
      </c>
      <c r="D153" s="89" t="s">
        <v>141</v>
      </c>
      <c r="E153" s="89" t="s">
        <v>141</v>
      </c>
      <c r="F153" s="89" t="s">
        <v>141</v>
      </c>
      <c r="G153" s="89" t="s">
        <v>141</v>
      </c>
      <c r="H153" s="332">
        <v>1</v>
      </c>
      <c r="I153" s="333">
        <v>4</v>
      </c>
      <c r="J153" s="92"/>
      <c r="K153" s="198"/>
      <c r="L153" s="95"/>
      <c r="M153" s="95"/>
      <c r="N153" s="334"/>
      <c r="O153" s="94"/>
      <c r="P153" s="337"/>
      <c r="Q153" s="337"/>
      <c r="R153" s="92"/>
      <c r="S153" s="335">
        <v>3</v>
      </c>
      <c r="T153" s="336">
        <v>1</v>
      </c>
      <c r="U153" s="337"/>
      <c r="V153" s="95"/>
      <c r="W153" s="337"/>
      <c r="X153" s="98">
        <f t="shared" si="7"/>
        <v>0</v>
      </c>
      <c r="Y153" s="99"/>
      <c r="Z153" s="100"/>
      <c r="AA153" s="292"/>
      <c r="AQ153" s="325"/>
      <c r="AR153" s="328"/>
    </row>
    <row r="154" spans="1:44" s="101" customFormat="1" ht="27.75" customHeight="1">
      <c r="A154" s="87" t="s">
        <v>194</v>
      </c>
      <c r="B154" s="88"/>
      <c r="C154" s="87" t="s">
        <v>209</v>
      </c>
      <c r="D154" s="89"/>
      <c r="E154" s="89"/>
      <c r="F154" s="89"/>
      <c r="G154" s="89"/>
      <c r="H154" s="332"/>
      <c r="I154" s="333"/>
      <c r="J154" s="92"/>
      <c r="K154" s="198"/>
      <c r="L154" s="95"/>
      <c r="M154" s="95"/>
      <c r="N154" s="334"/>
      <c r="O154" s="94"/>
      <c r="P154" s="337"/>
      <c r="Q154" s="337"/>
      <c r="R154" s="92"/>
      <c r="S154" s="335"/>
      <c r="T154" s="336"/>
      <c r="U154" s="337"/>
      <c r="V154" s="95"/>
      <c r="W154" s="337"/>
      <c r="X154" s="98">
        <f t="shared" si="7"/>
        <v>0</v>
      </c>
      <c r="Y154" s="99"/>
      <c r="Z154" s="100"/>
      <c r="AA154" s="292" t="s">
        <v>199</v>
      </c>
      <c r="AQ154" s="325">
        <v>0.3</v>
      </c>
      <c r="AR154" s="328">
        <v>1</v>
      </c>
    </row>
    <row r="155" spans="1:44" s="101" customFormat="1" ht="27.75" customHeight="1">
      <c r="A155" s="87" t="s">
        <v>194</v>
      </c>
      <c r="B155" s="88">
        <v>12</v>
      </c>
      <c r="C155" s="87" t="s">
        <v>210</v>
      </c>
      <c r="D155" s="89" t="s">
        <v>141</v>
      </c>
      <c r="E155" s="89" t="s">
        <v>141</v>
      </c>
      <c r="F155" s="89" t="s">
        <v>141</v>
      </c>
      <c r="G155" s="89" t="s">
        <v>141</v>
      </c>
      <c r="H155" s="332">
        <v>2</v>
      </c>
      <c r="I155" s="333">
        <v>6</v>
      </c>
      <c r="J155" s="92"/>
      <c r="K155" s="198"/>
      <c r="L155" s="95"/>
      <c r="M155" s="95"/>
      <c r="N155" s="334"/>
      <c r="O155" s="94"/>
      <c r="P155" s="337"/>
      <c r="Q155" s="337"/>
      <c r="R155" s="92"/>
      <c r="S155" s="335">
        <v>3</v>
      </c>
      <c r="T155" s="336">
        <v>2</v>
      </c>
      <c r="U155" s="337"/>
      <c r="V155" s="95"/>
      <c r="W155" s="337"/>
      <c r="X155" s="98">
        <f t="shared" si="7"/>
        <v>0</v>
      </c>
      <c r="Y155" s="99"/>
      <c r="Z155" s="100"/>
      <c r="AA155" s="292" t="s">
        <v>199</v>
      </c>
      <c r="AQ155" s="325"/>
      <c r="AR155" s="328"/>
    </row>
    <row r="156" spans="1:44" s="101" customFormat="1" ht="27.75" customHeight="1">
      <c r="A156" s="87" t="s">
        <v>194</v>
      </c>
      <c r="B156" s="88">
        <v>13</v>
      </c>
      <c r="C156" s="87" t="s">
        <v>211</v>
      </c>
      <c r="D156" s="89" t="s">
        <v>141</v>
      </c>
      <c r="E156" s="89" t="s">
        <v>141</v>
      </c>
      <c r="F156" s="89" t="s">
        <v>141</v>
      </c>
      <c r="G156" s="89" t="s">
        <v>141</v>
      </c>
      <c r="H156" s="332">
        <v>1</v>
      </c>
      <c r="I156" s="333">
        <v>4</v>
      </c>
      <c r="J156" s="92"/>
      <c r="K156" s="198"/>
      <c r="L156" s="95"/>
      <c r="M156" s="95"/>
      <c r="N156" s="334"/>
      <c r="O156" s="94"/>
      <c r="P156" s="337"/>
      <c r="Q156" s="337"/>
      <c r="R156" s="92"/>
      <c r="S156" s="335"/>
      <c r="T156" s="336"/>
      <c r="U156" s="337"/>
      <c r="V156" s="95"/>
      <c r="W156" s="337"/>
      <c r="X156" s="98">
        <f t="shared" si="7"/>
        <v>0</v>
      </c>
      <c r="Y156" s="99"/>
      <c r="Z156" s="100"/>
      <c r="AA156" s="292"/>
      <c r="AQ156" s="325"/>
      <c r="AR156" s="328"/>
    </row>
    <row r="157" spans="1:44" s="101" customFormat="1" ht="27.75" customHeight="1">
      <c r="A157" s="87" t="s">
        <v>194</v>
      </c>
      <c r="B157" s="88"/>
      <c r="C157" s="87" t="s">
        <v>211</v>
      </c>
      <c r="D157" s="89"/>
      <c r="E157" s="89"/>
      <c r="F157" s="89"/>
      <c r="G157" s="89"/>
      <c r="H157" s="332"/>
      <c r="I157" s="333"/>
      <c r="J157" s="92"/>
      <c r="K157" s="198"/>
      <c r="L157" s="95"/>
      <c r="M157" s="95"/>
      <c r="N157" s="334"/>
      <c r="O157" s="94"/>
      <c r="P157" s="337"/>
      <c r="Q157" s="337"/>
      <c r="R157" s="92"/>
      <c r="S157" s="335"/>
      <c r="T157" s="336"/>
      <c r="U157" s="337"/>
      <c r="V157" s="95"/>
      <c r="W157" s="337"/>
      <c r="X157" s="98">
        <f t="shared" si="7"/>
        <v>0</v>
      </c>
      <c r="Y157" s="99"/>
      <c r="Z157" s="100"/>
      <c r="AA157" s="292" t="s">
        <v>199</v>
      </c>
      <c r="AQ157" s="325">
        <v>0.3</v>
      </c>
      <c r="AR157" s="328">
        <v>2</v>
      </c>
    </row>
    <row r="158" spans="1:44" s="101" customFormat="1" ht="27.75" customHeight="1">
      <c r="A158" s="87" t="s">
        <v>194</v>
      </c>
      <c r="B158" s="88">
        <v>14</v>
      </c>
      <c r="C158" s="87" t="s">
        <v>212</v>
      </c>
      <c r="D158" s="89" t="s">
        <v>141</v>
      </c>
      <c r="E158" s="89" t="s">
        <v>141</v>
      </c>
      <c r="F158" s="89" t="s">
        <v>141</v>
      </c>
      <c r="G158" s="89" t="s">
        <v>141</v>
      </c>
      <c r="H158" s="332">
        <v>1</v>
      </c>
      <c r="I158" s="333">
        <v>3</v>
      </c>
      <c r="J158" s="92"/>
      <c r="K158" s="198"/>
      <c r="L158" s="95"/>
      <c r="M158" s="95"/>
      <c r="N158" s="334"/>
      <c r="O158" s="94"/>
      <c r="P158" s="337"/>
      <c r="Q158" s="337"/>
      <c r="R158" s="92"/>
      <c r="S158" s="335"/>
      <c r="T158" s="336"/>
      <c r="U158" s="337"/>
      <c r="V158" s="95"/>
      <c r="W158" s="337"/>
      <c r="X158" s="98">
        <f t="shared" si="7"/>
        <v>0</v>
      </c>
      <c r="Y158" s="99"/>
      <c r="Z158" s="100"/>
      <c r="AA158" s="292" t="s">
        <v>199</v>
      </c>
      <c r="AQ158" s="325"/>
      <c r="AR158" s="328"/>
    </row>
    <row r="159" spans="1:44" s="101" customFormat="1" ht="27.75" customHeight="1">
      <c r="A159" s="87" t="s">
        <v>194</v>
      </c>
      <c r="B159" s="88">
        <v>15</v>
      </c>
      <c r="C159" s="87" t="s">
        <v>213</v>
      </c>
      <c r="D159" s="89" t="s">
        <v>141</v>
      </c>
      <c r="E159" s="89" t="s">
        <v>141</v>
      </c>
      <c r="F159" s="89" t="s">
        <v>141</v>
      </c>
      <c r="G159" s="89" t="s">
        <v>141</v>
      </c>
      <c r="H159" s="332">
        <v>1</v>
      </c>
      <c r="I159" s="333">
        <v>4</v>
      </c>
      <c r="J159" s="92"/>
      <c r="K159" s="198"/>
      <c r="L159" s="95"/>
      <c r="M159" s="95"/>
      <c r="N159" s="334"/>
      <c r="O159" s="94"/>
      <c r="P159" s="337"/>
      <c r="Q159" s="337"/>
      <c r="R159" s="92"/>
      <c r="S159" s="335"/>
      <c r="T159" s="336"/>
      <c r="U159" s="337"/>
      <c r="V159" s="95"/>
      <c r="W159" s="337"/>
      <c r="X159" s="98">
        <f t="shared" si="7"/>
        <v>0</v>
      </c>
      <c r="Y159" s="99"/>
      <c r="Z159" s="100"/>
      <c r="AA159" s="292"/>
      <c r="AQ159" s="325"/>
      <c r="AR159" s="328"/>
    </row>
    <row r="160" spans="1:44" s="101" customFormat="1" ht="27.75" customHeight="1">
      <c r="A160" s="87" t="s">
        <v>194</v>
      </c>
      <c r="B160" s="88">
        <v>16</v>
      </c>
      <c r="C160" s="87" t="s">
        <v>214</v>
      </c>
      <c r="D160" s="89" t="s">
        <v>141</v>
      </c>
      <c r="E160" s="89" t="s">
        <v>141</v>
      </c>
      <c r="F160" s="89" t="s">
        <v>141</v>
      </c>
      <c r="G160" s="89" t="s">
        <v>141</v>
      </c>
      <c r="H160" s="332">
        <v>1</v>
      </c>
      <c r="I160" s="333">
        <v>4</v>
      </c>
      <c r="J160" s="92"/>
      <c r="K160" s="198"/>
      <c r="L160" s="95"/>
      <c r="M160" s="95"/>
      <c r="N160" s="334"/>
      <c r="O160" s="94"/>
      <c r="P160" s="337"/>
      <c r="Q160" s="337"/>
      <c r="R160" s="92"/>
      <c r="S160" s="335">
        <v>3</v>
      </c>
      <c r="T160" s="336">
        <v>2</v>
      </c>
      <c r="U160" s="337"/>
      <c r="V160" s="95"/>
      <c r="W160" s="337"/>
      <c r="X160" s="98">
        <f t="shared" si="7"/>
        <v>0</v>
      </c>
      <c r="Y160" s="99"/>
      <c r="Z160" s="100"/>
      <c r="AA160" s="292" t="s">
        <v>199</v>
      </c>
      <c r="AQ160" s="325">
        <v>0.1</v>
      </c>
      <c r="AR160" s="328">
        <v>3</v>
      </c>
    </row>
    <row r="161" spans="1:44" s="101" customFormat="1" ht="27.75" customHeight="1">
      <c r="A161" s="87" t="s">
        <v>194</v>
      </c>
      <c r="B161" s="88">
        <v>17</v>
      </c>
      <c r="C161" s="87" t="s">
        <v>215</v>
      </c>
      <c r="D161" s="89" t="s">
        <v>141</v>
      </c>
      <c r="E161" s="89" t="s">
        <v>141</v>
      </c>
      <c r="F161" s="89" t="s">
        <v>141</v>
      </c>
      <c r="G161" s="89" t="s">
        <v>141</v>
      </c>
      <c r="H161" s="332">
        <v>1</v>
      </c>
      <c r="I161" s="333">
        <v>4</v>
      </c>
      <c r="J161" s="92"/>
      <c r="K161" s="198"/>
      <c r="L161" s="95"/>
      <c r="M161" s="95"/>
      <c r="N161" s="334"/>
      <c r="O161" s="94"/>
      <c r="P161" s="337"/>
      <c r="Q161" s="337"/>
      <c r="R161" s="92"/>
      <c r="S161" s="335"/>
      <c r="T161" s="336"/>
      <c r="U161" s="337"/>
      <c r="V161" s="95"/>
      <c r="W161" s="337"/>
      <c r="X161" s="98">
        <f t="shared" si="7"/>
        <v>0</v>
      </c>
      <c r="Y161" s="99"/>
      <c r="Z161" s="100"/>
      <c r="AA161" s="292" t="s">
        <v>199</v>
      </c>
      <c r="AQ161" s="325"/>
      <c r="AR161" s="328"/>
    </row>
    <row r="162" spans="1:44" s="101" customFormat="1" ht="27.75" customHeight="1">
      <c r="A162" s="87" t="s">
        <v>194</v>
      </c>
      <c r="B162" s="88">
        <v>18</v>
      </c>
      <c r="C162" s="87" t="s">
        <v>216</v>
      </c>
      <c r="D162" s="89" t="s">
        <v>141</v>
      </c>
      <c r="E162" s="89" t="s">
        <v>141</v>
      </c>
      <c r="F162" s="89" t="s">
        <v>141</v>
      </c>
      <c r="G162" s="89" t="s">
        <v>141</v>
      </c>
      <c r="H162" s="332">
        <v>1</v>
      </c>
      <c r="I162" s="333">
        <v>4</v>
      </c>
      <c r="J162" s="92"/>
      <c r="K162" s="198"/>
      <c r="L162" s="95"/>
      <c r="M162" s="95"/>
      <c r="N162" s="334"/>
      <c r="O162" s="94"/>
      <c r="P162" s="337"/>
      <c r="Q162" s="337"/>
      <c r="R162" s="92"/>
      <c r="S162" s="335"/>
      <c r="T162" s="336"/>
      <c r="U162" s="337"/>
      <c r="V162" s="95"/>
      <c r="W162" s="337"/>
      <c r="X162" s="98">
        <f t="shared" si="7"/>
        <v>0</v>
      </c>
      <c r="Y162" s="99"/>
      <c r="Z162" s="100"/>
      <c r="AA162" s="292" t="s">
        <v>199</v>
      </c>
      <c r="AQ162" s="325">
        <v>3</v>
      </c>
      <c r="AR162" s="328">
        <v>2</v>
      </c>
    </row>
    <row r="163" spans="1:44" s="101" customFormat="1" ht="27.75" customHeight="1">
      <c r="A163" s="87" t="s">
        <v>194</v>
      </c>
      <c r="B163" s="88"/>
      <c r="C163" s="87" t="s">
        <v>216</v>
      </c>
      <c r="D163" s="89"/>
      <c r="E163" s="89"/>
      <c r="F163" s="89"/>
      <c r="G163" s="89"/>
      <c r="H163" s="332"/>
      <c r="I163" s="333"/>
      <c r="J163" s="92"/>
      <c r="K163" s="198"/>
      <c r="L163" s="95"/>
      <c r="M163" s="95"/>
      <c r="N163" s="334"/>
      <c r="O163" s="94"/>
      <c r="P163" s="337"/>
      <c r="Q163" s="337"/>
      <c r="R163" s="92"/>
      <c r="S163" s="335">
        <v>3</v>
      </c>
      <c r="T163" s="336">
        <v>2</v>
      </c>
      <c r="U163" s="337"/>
      <c r="V163" s="95"/>
      <c r="W163" s="337"/>
      <c r="X163" s="98">
        <f t="shared" si="7"/>
        <v>0</v>
      </c>
      <c r="Y163" s="99"/>
      <c r="Z163" s="100"/>
      <c r="AA163" s="292" t="s">
        <v>199</v>
      </c>
      <c r="AQ163" s="325">
        <v>0.3</v>
      </c>
      <c r="AR163" s="328">
        <v>3</v>
      </c>
    </row>
    <row r="164" spans="1:44" s="101" customFormat="1" ht="27.75" customHeight="1">
      <c r="A164" s="87" t="s">
        <v>194</v>
      </c>
      <c r="B164" s="88"/>
      <c r="C164" s="87" t="s">
        <v>216</v>
      </c>
      <c r="D164" s="89"/>
      <c r="E164" s="89"/>
      <c r="F164" s="89"/>
      <c r="G164" s="89"/>
      <c r="H164" s="332"/>
      <c r="I164" s="333"/>
      <c r="J164" s="92"/>
      <c r="K164" s="198"/>
      <c r="L164" s="95"/>
      <c r="M164" s="95"/>
      <c r="N164" s="334"/>
      <c r="O164" s="94"/>
      <c r="P164" s="337"/>
      <c r="Q164" s="337"/>
      <c r="R164" s="92"/>
      <c r="S164" s="335"/>
      <c r="T164" s="336"/>
      <c r="U164" s="337"/>
      <c r="V164" s="95"/>
      <c r="W164" s="337"/>
      <c r="X164" s="98">
        <f t="shared" si="7"/>
        <v>0</v>
      </c>
      <c r="Y164" s="99"/>
      <c r="Z164" s="100"/>
      <c r="AA164" s="292" t="s">
        <v>199</v>
      </c>
      <c r="AQ164" s="325">
        <v>0.12</v>
      </c>
      <c r="AR164" s="328">
        <v>1</v>
      </c>
    </row>
    <row r="165" spans="1:44" s="101" customFormat="1" ht="27.75" customHeight="1">
      <c r="A165" s="87" t="s">
        <v>194</v>
      </c>
      <c r="B165" s="88">
        <v>19</v>
      </c>
      <c r="C165" s="87" t="s">
        <v>217</v>
      </c>
      <c r="D165" s="89" t="s">
        <v>141</v>
      </c>
      <c r="E165" s="89" t="s">
        <v>141</v>
      </c>
      <c r="F165" s="89" t="s">
        <v>141</v>
      </c>
      <c r="G165" s="89" t="s">
        <v>141</v>
      </c>
      <c r="H165" s="332">
        <v>1</v>
      </c>
      <c r="I165" s="333">
        <v>4</v>
      </c>
      <c r="J165" s="92"/>
      <c r="K165" s="198"/>
      <c r="L165" s="95"/>
      <c r="M165" s="95"/>
      <c r="N165" s="334"/>
      <c r="O165" s="94"/>
      <c r="P165" s="337"/>
      <c r="Q165" s="337"/>
      <c r="R165" s="92"/>
      <c r="S165" s="335"/>
      <c r="T165" s="336"/>
      <c r="U165" s="337"/>
      <c r="V165" s="95"/>
      <c r="W165" s="337"/>
      <c r="X165" s="98">
        <f t="shared" si="7"/>
        <v>0</v>
      </c>
      <c r="Y165" s="99"/>
      <c r="Z165" s="100"/>
      <c r="AA165" s="292"/>
      <c r="AQ165" s="325">
        <v>0.1</v>
      </c>
      <c r="AR165" s="328">
        <v>3</v>
      </c>
    </row>
    <row r="166" spans="1:44" s="101" customFormat="1" ht="27.75" customHeight="1">
      <c r="A166" s="87" t="s">
        <v>194</v>
      </c>
      <c r="B166" s="88">
        <v>20</v>
      </c>
      <c r="C166" s="87" t="s">
        <v>218</v>
      </c>
      <c r="D166" s="89" t="s">
        <v>141</v>
      </c>
      <c r="E166" s="89" t="s">
        <v>141</v>
      </c>
      <c r="F166" s="89" t="s">
        <v>141</v>
      </c>
      <c r="G166" s="89" t="s">
        <v>141</v>
      </c>
      <c r="H166" s="332">
        <v>1</v>
      </c>
      <c r="I166" s="333">
        <v>2</v>
      </c>
      <c r="J166" s="92"/>
      <c r="K166" s="198"/>
      <c r="L166" s="95"/>
      <c r="M166" s="95"/>
      <c r="N166" s="334"/>
      <c r="O166" s="94"/>
      <c r="P166" s="337"/>
      <c r="Q166" s="337"/>
      <c r="R166" s="92"/>
      <c r="S166" s="335"/>
      <c r="T166" s="336"/>
      <c r="U166" s="337"/>
      <c r="V166" s="95"/>
      <c r="W166" s="337"/>
      <c r="X166" s="98">
        <f t="shared" si="7"/>
        <v>0</v>
      </c>
      <c r="Y166" s="99"/>
      <c r="Z166" s="100"/>
      <c r="AA166" s="292"/>
      <c r="AQ166" s="325"/>
      <c r="AR166" s="328"/>
    </row>
    <row r="167" spans="1:44" s="101" customFormat="1" ht="27.75" customHeight="1">
      <c r="A167" s="87" t="s">
        <v>194</v>
      </c>
      <c r="B167" s="88">
        <v>21</v>
      </c>
      <c r="C167" s="87" t="s">
        <v>219</v>
      </c>
      <c r="D167" s="89" t="s">
        <v>141</v>
      </c>
      <c r="E167" s="89" t="s">
        <v>141</v>
      </c>
      <c r="F167" s="89" t="s">
        <v>141</v>
      </c>
      <c r="G167" s="89" t="s">
        <v>141</v>
      </c>
      <c r="H167" s="332">
        <v>1</v>
      </c>
      <c r="I167" s="333">
        <v>4</v>
      </c>
      <c r="J167" s="92"/>
      <c r="K167" s="198"/>
      <c r="L167" s="95"/>
      <c r="M167" s="95"/>
      <c r="N167" s="334"/>
      <c r="O167" s="94"/>
      <c r="P167" s="337"/>
      <c r="Q167" s="337"/>
      <c r="R167" s="92"/>
      <c r="S167" s="335"/>
      <c r="T167" s="336"/>
      <c r="U167" s="337"/>
      <c r="V167" s="95"/>
      <c r="W167" s="337"/>
      <c r="X167" s="98">
        <f t="shared" si="7"/>
        <v>0</v>
      </c>
      <c r="Y167" s="99"/>
      <c r="Z167" s="100"/>
      <c r="AA167" s="292" t="s">
        <v>199</v>
      </c>
      <c r="AQ167" s="325">
        <v>0.1</v>
      </c>
      <c r="AR167" s="328">
        <v>5</v>
      </c>
    </row>
    <row r="168" spans="1:44" s="101" customFormat="1" ht="27.75" customHeight="1">
      <c r="A168" s="87" t="s">
        <v>194</v>
      </c>
      <c r="B168" s="88">
        <v>22</v>
      </c>
      <c r="C168" s="87" t="s">
        <v>220</v>
      </c>
      <c r="D168" s="339" t="s">
        <v>141</v>
      </c>
      <c r="E168" s="339" t="s">
        <v>141</v>
      </c>
      <c r="F168" s="339" t="s">
        <v>141</v>
      </c>
      <c r="G168" s="339" t="s">
        <v>141</v>
      </c>
      <c r="H168" s="332">
        <v>1</v>
      </c>
      <c r="I168" s="340">
        <v>4</v>
      </c>
      <c r="J168" s="92"/>
      <c r="K168" s="92"/>
      <c r="L168" s="92"/>
      <c r="M168" s="92"/>
      <c r="N168" s="334"/>
      <c r="O168" s="94"/>
      <c r="P168" s="337"/>
      <c r="Q168" s="337"/>
      <c r="R168" s="337"/>
      <c r="S168" s="335"/>
      <c r="T168" s="336"/>
      <c r="U168" s="198"/>
      <c r="V168" s="198"/>
      <c r="W168" s="198"/>
      <c r="X168" s="98">
        <f t="shared" si="7"/>
        <v>0</v>
      </c>
      <c r="Y168" s="99"/>
      <c r="Z168" s="100"/>
      <c r="AA168" s="292" t="s">
        <v>199</v>
      </c>
      <c r="AQ168" s="341">
        <v>0.1</v>
      </c>
      <c r="AR168" s="328">
        <v>2</v>
      </c>
    </row>
    <row r="169" spans="1:44" s="101" customFormat="1" ht="27.75" customHeight="1">
      <c r="A169" s="87" t="s">
        <v>194</v>
      </c>
      <c r="B169" s="88">
        <v>23</v>
      </c>
      <c r="C169" s="87" t="s">
        <v>221</v>
      </c>
      <c r="D169" s="339" t="s">
        <v>141</v>
      </c>
      <c r="E169" s="339" t="s">
        <v>141</v>
      </c>
      <c r="F169" s="339" t="s">
        <v>141</v>
      </c>
      <c r="G169" s="339" t="s">
        <v>141</v>
      </c>
      <c r="H169" s="332">
        <v>1</v>
      </c>
      <c r="I169" s="340">
        <v>2.5</v>
      </c>
      <c r="J169" s="92"/>
      <c r="K169" s="92"/>
      <c r="L169" s="92"/>
      <c r="M169" s="92"/>
      <c r="N169" s="334"/>
      <c r="O169" s="94"/>
      <c r="P169" s="337"/>
      <c r="Q169" s="337"/>
      <c r="R169" s="337"/>
      <c r="S169" s="342"/>
      <c r="T169" s="336"/>
      <c r="U169" s="337"/>
      <c r="V169" s="337"/>
      <c r="W169" s="337"/>
      <c r="X169" s="98">
        <f t="shared" si="7"/>
        <v>0</v>
      </c>
      <c r="Y169" s="99"/>
      <c r="Z169" s="100"/>
      <c r="AA169" s="292" t="s">
        <v>199</v>
      </c>
      <c r="AQ169" s="341">
        <v>3</v>
      </c>
      <c r="AR169" s="328">
        <v>3</v>
      </c>
    </row>
    <row r="170" spans="1:44" s="101" customFormat="1" ht="27.75" customHeight="1">
      <c r="A170" s="87" t="s">
        <v>194</v>
      </c>
      <c r="B170" s="88">
        <v>24</v>
      </c>
      <c r="C170" s="87" t="s">
        <v>222</v>
      </c>
      <c r="D170" s="505">
        <v>0.84</v>
      </c>
      <c r="E170" s="506">
        <v>0.94</v>
      </c>
      <c r="F170" s="505">
        <v>0.93</v>
      </c>
      <c r="G170" s="506">
        <v>0.95</v>
      </c>
      <c r="H170" s="332">
        <v>2</v>
      </c>
      <c r="I170" s="340">
        <v>6</v>
      </c>
      <c r="J170" s="92">
        <v>2</v>
      </c>
      <c r="K170" s="337">
        <v>2</v>
      </c>
      <c r="L170" s="337">
        <v>6</v>
      </c>
      <c r="M170" s="337">
        <v>-0.21</v>
      </c>
      <c r="N170" s="334">
        <v>3</v>
      </c>
      <c r="O170" s="94">
        <v>8</v>
      </c>
      <c r="P170" s="92"/>
      <c r="Q170" s="344"/>
      <c r="R170" s="92"/>
      <c r="S170" s="335">
        <v>3</v>
      </c>
      <c r="T170" s="336">
        <v>6</v>
      </c>
      <c r="U170" s="95"/>
      <c r="V170" s="95"/>
      <c r="W170" s="95"/>
      <c r="X170" s="98">
        <f t="shared" si="7"/>
        <v>-0.21</v>
      </c>
      <c r="Y170" s="99" t="s">
        <v>415</v>
      </c>
      <c r="Z170" s="100"/>
      <c r="AA170" s="292" t="s">
        <v>199</v>
      </c>
      <c r="AQ170" s="341">
        <v>0.3</v>
      </c>
      <c r="AR170" s="328">
        <v>3</v>
      </c>
    </row>
    <row r="171" spans="1:44" s="101" customFormat="1" ht="27.75" customHeight="1">
      <c r="A171" s="87" t="s">
        <v>194</v>
      </c>
      <c r="B171" s="88"/>
      <c r="C171" s="87" t="s">
        <v>223</v>
      </c>
      <c r="D171" s="331"/>
      <c r="E171" s="331"/>
      <c r="F171" s="331"/>
      <c r="G171" s="331"/>
      <c r="H171" s="332"/>
      <c r="I171" s="340"/>
      <c r="J171" s="95"/>
      <c r="K171" s="95"/>
      <c r="L171" s="95"/>
      <c r="M171" s="95"/>
      <c r="N171" s="334"/>
      <c r="O171" s="94"/>
      <c r="P171" s="92"/>
      <c r="Q171" s="95"/>
      <c r="R171" s="92"/>
      <c r="S171" s="335"/>
      <c r="T171" s="336"/>
      <c r="U171" s="337"/>
      <c r="V171" s="198"/>
      <c r="W171" s="198"/>
      <c r="X171" s="98">
        <f t="shared" si="7"/>
        <v>0</v>
      </c>
      <c r="Y171" s="99"/>
      <c r="Z171" s="100"/>
      <c r="AA171" s="292" t="s">
        <v>199</v>
      </c>
      <c r="AQ171" s="325"/>
      <c r="AR171" s="328"/>
    </row>
    <row r="172" spans="1:44" s="101" customFormat="1" ht="27.75" customHeight="1">
      <c r="A172" s="87" t="s">
        <v>194</v>
      </c>
      <c r="B172" s="88">
        <v>25</v>
      </c>
      <c r="C172" s="87" t="s">
        <v>224</v>
      </c>
      <c r="D172" s="339" t="s">
        <v>141</v>
      </c>
      <c r="E172" s="339" t="s">
        <v>141</v>
      </c>
      <c r="F172" s="339" t="s">
        <v>141</v>
      </c>
      <c r="G172" s="339" t="s">
        <v>141</v>
      </c>
      <c r="H172" s="332">
        <v>1</v>
      </c>
      <c r="I172" s="340">
        <v>3</v>
      </c>
      <c r="J172" s="92"/>
      <c r="K172" s="92"/>
      <c r="L172" s="92"/>
      <c r="M172" s="92"/>
      <c r="N172" s="334"/>
      <c r="O172" s="94"/>
      <c r="P172" s="92"/>
      <c r="Q172" s="337"/>
      <c r="R172" s="337"/>
      <c r="S172" s="335"/>
      <c r="T172" s="336"/>
      <c r="U172" s="198"/>
      <c r="V172" s="198"/>
      <c r="W172" s="198"/>
      <c r="X172" s="98">
        <f t="shared" si="7"/>
        <v>0</v>
      </c>
      <c r="Y172" s="99"/>
      <c r="Z172" s="100"/>
      <c r="AA172" s="292" t="s">
        <v>199</v>
      </c>
      <c r="AB172" s="170"/>
      <c r="AC172" s="170"/>
      <c r="AD172" s="345"/>
      <c r="AE172" s="345"/>
      <c r="AF172" s="170"/>
      <c r="AG172" s="345"/>
      <c r="AI172" s="345"/>
      <c r="AK172" s="345"/>
      <c r="AL172" s="345"/>
      <c r="AQ172" s="346"/>
      <c r="AR172" s="346"/>
    </row>
    <row r="173" spans="1:44" s="101" customFormat="1" ht="27.75" customHeight="1">
      <c r="A173" s="87" t="s">
        <v>194</v>
      </c>
      <c r="B173" s="88"/>
      <c r="C173" s="87" t="s">
        <v>224</v>
      </c>
      <c r="D173" s="331"/>
      <c r="E173" s="331"/>
      <c r="F173" s="331"/>
      <c r="G173" s="331"/>
      <c r="H173" s="332"/>
      <c r="I173" s="340"/>
      <c r="J173" s="95"/>
      <c r="K173" s="95"/>
      <c r="L173" s="95"/>
      <c r="M173" s="337"/>
      <c r="N173" s="334"/>
      <c r="O173" s="94"/>
      <c r="P173" s="92"/>
      <c r="Q173" s="337"/>
      <c r="R173" s="337"/>
      <c r="S173" s="342"/>
      <c r="T173" s="336"/>
      <c r="U173" s="337"/>
      <c r="V173" s="198"/>
      <c r="W173" s="198"/>
      <c r="X173" s="98">
        <f t="shared" si="7"/>
        <v>0</v>
      </c>
      <c r="Y173" s="99"/>
      <c r="Z173" s="100"/>
      <c r="AA173" s="292"/>
      <c r="AQ173" s="346"/>
      <c r="AR173" s="346"/>
    </row>
    <row r="174" spans="1:44" s="101" customFormat="1" ht="27.75" customHeight="1">
      <c r="A174" s="87" t="s">
        <v>194</v>
      </c>
      <c r="B174" s="88">
        <v>26</v>
      </c>
      <c r="C174" s="87" t="s">
        <v>225</v>
      </c>
      <c r="D174" s="339" t="s">
        <v>141</v>
      </c>
      <c r="E174" s="339" t="s">
        <v>141</v>
      </c>
      <c r="F174" s="339" t="s">
        <v>141</v>
      </c>
      <c r="G174" s="339" t="s">
        <v>141</v>
      </c>
      <c r="H174" s="332">
        <v>1</v>
      </c>
      <c r="I174" s="340">
        <v>3</v>
      </c>
      <c r="J174" s="92"/>
      <c r="K174" s="92"/>
      <c r="L174" s="92"/>
      <c r="M174" s="92"/>
      <c r="N174" s="334"/>
      <c r="O174" s="94"/>
      <c r="P174" s="92"/>
      <c r="Q174" s="337"/>
      <c r="R174" s="337"/>
      <c r="S174" s="335">
        <v>3</v>
      </c>
      <c r="T174" s="336">
        <v>1</v>
      </c>
      <c r="U174" s="95"/>
      <c r="V174" s="95"/>
      <c r="W174" s="95"/>
      <c r="X174" s="98">
        <f t="shared" si="7"/>
        <v>0</v>
      </c>
      <c r="Y174" s="99"/>
      <c r="Z174" s="100"/>
      <c r="AA174" s="292" t="s">
        <v>199</v>
      </c>
      <c r="AQ174" s="346"/>
      <c r="AR174" s="346"/>
    </row>
    <row r="175" spans="1:44" s="101" customFormat="1" ht="27.75" customHeight="1">
      <c r="A175" s="87" t="s">
        <v>194</v>
      </c>
      <c r="B175" s="88"/>
      <c r="C175" s="87" t="s">
        <v>225</v>
      </c>
      <c r="D175" s="331"/>
      <c r="E175" s="331"/>
      <c r="F175" s="331"/>
      <c r="G175" s="331"/>
      <c r="H175" s="332"/>
      <c r="I175" s="340"/>
      <c r="J175" s="95"/>
      <c r="K175" s="95"/>
      <c r="L175" s="95"/>
      <c r="M175" s="337"/>
      <c r="N175" s="334"/>
      <c r="O175" s="94"/>
      <c r="P175" s="92"/>
      <c r="Q175" s="337"/>
      <c r="R175" s="337"/>
      <c r="S175" s="335"/>
      <c r="T175" s="336"/>
      <c r="U175" s="337"/>
      <c r="V175" s="198"/>
      <c r="W175" s="198"/>
      <c r="X175" s="98">
        <f t="shared" si="7"/>
        <v>0</v>
      </c>
      <c r="Y175" s="99"/>
      <c r="Z175" s="100"/>
      <c r="AA175" s="292"/>
      <c r="AQ175" s="346"/>
      <c r="AR175" s="346"/>
    </row>
    <row r="176" spans="1:44" s="101" customFormat="1" ht="27.75" customHeight="1">
      <c r="A176" s="87" t="s">
        <v>194</v>
      </c>
      <c r="B176" s="88">
        <v>27</v>
      </c>
      <c r="C176" s="87" t="s">
        <v>227</v>
      </c>
      <c r="D176" s="339" t="s">
        <v>141</v>
      </c>
      <c r="E176" s="339" t="s">
        <v>141</v>
      </c>
      <c r="F176" s="339" t="s">
        <v>141</v>
      </c>
      <c r="G176" s="339" t="s">
        <v>141</v>
      </c>
      <c r="H176" s="332">
        <v>1</v>
      </c>
      <c r="I176" s="340">
        <v>3</v>
      </c>
      <c r="J176" s="92"/>
      <c r="K176" s="92"/>
      <c r="L176" s="92"/>
      <c r="M176" s="92"/>
      <c r="N176" s="334"/>
      <c r="O176" s="94"/>
      <c r="P176" s="92"/>
      <c r="Q176" s="337"/>
      <c r="R176" s="337"/>
      <c r="S176" s="335"/>
      <c r="T176" s="336"/>
      <c r="U176" s="337"/>
      <c r="V176" s="198"/>
      <c r="W176" s="198"/>
      <c r="X176" s="98">
        <f t="shared" si="7"/>
        <v>0</v>
      </c>
      <c r="Y176" s="99"/>
      <c r="Z176" s="100"/>
      <c r="AA176" s="292" t="s">
        <v>199</v>
      </c>
      <c r="AQ176" s="346" t="s">
        <v>226</v>
      </c>
      <c r="AR176" s="346">
        <v>2</v>
      </c>
    </row>
    <row r="177" spans="1:44" s="101" customFormat="1" ht="27.75" customHeight="1">
      <c r="A177" s="87" t="s">
        <v>194</v>
      </c>
      <c r="B177" s="88">
        <v>28</v>
      </c>
      <c r="C177" s="87" t="s">
        <v>228</v>
      </c>
      <c r="D177" s="331"/>
      <c r="E177" s="331"/>
      <c r="F177" s="331"/>
      <c r="G177" s="331"/>
      <c r="H177" s="332"/>
      <c r="I177" s="340" t="s">
        <v>229</v>
      </c>
      <c r="J177" s="198"/>
      <c r="K177" s="198"/>
      <c r="L177" s="95"/>
      <c r="M177" s="92"/>
      <c r="N177" s="334">
        <v>6</v>
      </c>
      <c r="O177" s="94">
        <v>6</v>
      </c>
      <c r="P177" s="92"/>
      <c r="Q177" s="347"/>
      <c r="R177" s="92"/>
      <c r="S177" s="335"/>
      <c r="T177" s="336"/>
      <c r="U177" s="337"/>
      <c r="V177" s="95"/>
      <c r="W177" s="198"/>
      <c r="X177" s="98">
        <f t="shared" si="7"/>
        <v>0</v>
      </c>
      <c r="Y177" s="99"/>
      <c r="Z177" s="100"/>
      <c r="AA177" s="292"/>
      <c r="AQ177" s="346"/>
      <c r="AR177" s="346"/>
    </row>
    <row r="178" spans="1:44" s="101" customFormat="1" ht="27.75" customHeight="1">
      <c r="A178" s="87" t="s">
        <v>194</v>
      </c>
      <c r="B178" s="88"/>
      <c r="C178" s="87" t="s">
        <v>231</v>
      </c>
      <c r="D178" s="505">
        <v>0.7</v>
      </c>
      <c r="E178" s="506">
        <v>0.8</v>
      </c>
      <c r="F178" s="505">
        <v>0.8</v>
      </c>
      <c r="G178" s="506">
        <v>0.79</v>
      </c>
      <c r="H178" s="332">
        <v>1</v>
      </c>
      <c r="I178" s="340">
        <v>6</v>
      </c>
      <c r="J178" s="92">
        <v>1</v>
      </c>
      <c r="K178" s="337">
        <v>3.43</v>
      </c>
      <c r="L178" s="337">
        <v>6</v>
      </c>
      <c r="M178" s="337">
        <v>-0.21</v>
      </c>
      <c r="N178" s="334"/>
      <c r="O178" s="94"/>
      <c r="P178" s="92"/>
      <c r="Q178" s="337"/>
      <c r="R178" s="337"/>
      <c r="S178" s="335"/>
      <c r="T178" s="336"/>
      <c r="U178" s="198"/>
      <c r="V178" s="198"/>
      <c r="W178" s="198"/>
      <c r="X178" s="98">
        <f t="shared" si="7"/>
        <v>-0.21</v>
      </c>
      <c r="Y178" s="99" t="s">
        <v>415</v>
      </c>
      <c r="Z178" s="100"/>
      <c r="AA178" s="292" t="s">
        <v>199</v>
      </c>
      <c r="AQ178" s="122"/>
      <c r="AR178" s="123"/>
    </row>
    <row r="179" spans="1:44" s="101" customFormat="1" ht="27.75" customHeight="1">
      <c r="A179" s="87" t="s">
        <v>194</v>
      </c>
      <c r="B179" s="88"/>
      <c r="C179" s="87" t="s">
        <v>232</v>
      </c>
      <c r="D179" s="331"/>
      <c r="E179" s="331"/>
      <c r="F179" s="331"/>
      <c r="G179" s="331"/>
      <c r="H179" s="332"/>
      <c r="I179" s="340"/>
      <c r="J179" s="198"/>
      <c r="K179" s="198"/>
      <c r="L179" s="95"/>
      <c r="M179" s="337"/>
      <c r="N179" s="334"/>
      <c r="O179" s="94"/>
      <c r="P179" s="92"/>
      <c r="Q179" s="337"/>
      <c r="R179" s="337"/>
      <c r="S179" s="335">
        <v>3</v>
      </c>
      <c r="T179" s="336">
        <v>4</v>
      </c>
      <c r="U179" s="92"/>
      <c r="V179" s="95"/>
      <c r="W179" s="337"/>
      <c r="X179" s="98">
        <f t="shared" si="7"/>
        <v>0</v>
      </c>
      <c r="Y179" s="99"/>
      <c r="Z179" s="100"/>
      <c r="AA179" s="292" t="s">
        <v>199</v>
      </c>
      <c r="AQ179" s="346" t="s">
        <v>230</v>
      </c>
      <c r="AR179" s="123">
        <v>4</v>
      </c>
    </row>
    <row r="180" spans="1:44" s="101" customFormat="1" ht="27.75" customHeight="1">
      <c r="A180" s="87" t="s">
        <v>194</v>
      </c>
      <c r="B180" s="88">
        <v>29</v>
      </c>
      <c r="C180" s="87" t="s">
        <v>233</v>
      </c>
      <c r="D180" s="331"/>
      <c r="E180" s="331"/>
      <c r="F180" s="331"/>
      <c r="G180" s="331"/>
      <c r="H180" s="332"/>
      <c r="I180" s="340"/>
      <c r="J180" s="198"/>
      <c r="K180" s="198"/>
      <c r="L180" s="95"/>
      <c r="M180" s="337"/>
      <c r="N180" s="334"/>
      <c r="O180" s="94" t="s">
        <v>229</v>
      </c>
      <c r="P180" s="92"/>
      <c r="Q180" s="337"/>
      <c r="R180" s="337"/>
      <c r="S180" s="335">
        <v>3</v>
      </c>
      <c r="T180" s="336">
        <v>2</v>
      </c>
      <c r="U180" s="95"/>
      <c r="V180" s="95"/>
      <c r="W180" s="95"/>
      <c r="X180" s="98">
        <f t="shared" si="7"/>
        <v>0</v>
      </c>
      <c r="Y180" s="348"/>
      <c r="Z180" s="100"/>
      <c r="AA180" s="292"/>
      <c r="AQ180" s="122"/>
      <c r="AR180" s="123"/>
    </row>
    <row r="181" spans="1:44" s="101" customFormat="1" ht="27.75" customHeight="1">
      <c r="A181" s="87" t="s">
        <v>234</v>
      </c>
      <c r="B181" s="88">
        <v>1</v>
      </c>
      <c r="C181" s="87" t="s">
        <v>235</v>
      </c>
      <c r="D181" s="349">
        <v>0.58</v>
      </c>
      <c r="E181" s="349">
        <v>0.58</v>
      </c>
      <c r="F181" s="349">
        <v>0.71</v>
      </c>
      <c r="G181" s="349">
        <v>0.74</v>
      </c>
      <c r="H181" s="332">
        <v>1</v>
      </c>
      <c r="I181" s="340">
        <v>3</v>
      </c>
      <c r="J181" s="198">
        <v>1</v>
      </c>
      <c r="K181" s="198">
        <v>0.5</v>
      </c>
      <c r="L181" s="198">
        <v>4</v>
      </c>
      <c r="M181" s="198">
        <f>38880/1000000</f>
        <v>0.03888</v>
      </c>
      <c r="N181" s="93">
        <v>1</v>
      </c>
      <c r="O181" s="94">
        <v>2</v>
      </c>
      <c r="P181" s="92"/>
      <c r="Q181" s="95"/>
      <c r="R181" s="337"/>
      <c r="S181" s="169"/>
      <c r="T181" s="350"/>
      <c r="U181" s="95"/>
      <c r="V181" s="95"/>
      <c r="W181" s="95"/>
      <c r="X181" s="98">
        <f t="shared" si="7"/>
        <v>0.03888</v>
      </c>
      <c r="Y181" s="99" t="s">
        <v>416</v>
      </c>
      <c r="Z181" s="100"/>
      <c r="AA181" s="292"/>
      <c r="AQ181" s="122"/>
      <c r="AR181" s="123"/>
    </row>
    <row r="182" spans="1:44" s="101" customFormat="1" ht="27.75" customHeight="1">
      <c r="A182" s="87" t="s">
        <v>234</v>
      </c>
      <c r="B182" s="88">
        <v>2</v>
      </c>
      <c r="C182" s="87" t="s">
        <v>238</v>
      </c>
      <c r="D182" s="349">
        <v>0.58</v>
      </c>
      <c r="E182" s="349">
        <v>0.58</v>
      </c>
      <c r="F182" s="349">
        <v>0.69</v>
      </c>
      <c r="G182" s="349">
        <v>0.72</v>
      </c>
      <c r="H182" s="332">
        <v>1</v>
      </c>
      <c r="I182" s="340">
        <v>3</v>
      </c>
      <c r="J182" s="198">
        <v>1</v>
      </c>
      <c r="K182" s="198">
        <v>0.5</v>
      </c>
      <c r="L182" s="198">
        <v>24</v>
      </c>
      <c r="M182" s="198">
        <f>23328/1000000</f>
        <v>0.023328</v>
      </c>
      <c r="N182" s="93">
        <v>1</v>
      </c>
      <c r="O182" s="94">
        <v>2</v>
      </c>
      <c r="P182" s="92"/>
      <c r="Q182" s="95"/>
      <c r="R182" s="337"/>
      <c r="S182" s="169"/>
      <c r="T182" s="350"/>
      <c r="U182" s="95"/>
      <c r="V182" s="95"/>
      <c r="W182" s="95"/>
      <c r="X182" s="98">
        <f t="shared" si="7"/>
        <v>0.023328</v>
      </c>
      <c r="Y182" s="99" t="s">
        <v>416</v>
      </c>
      <c r="Z182" s="100"/>
      <c r="AA182" s="292"/>
      <c r="AQ182" s="122" t="s">
        <v>226</v>
      </c>
      <c r="AR182" s="123">
        <v>2</v>
      </c>
    </row>
    <row r="183" spans="1:54" s="101" customFormat="1" ht="27.75" customHeight="1">
      <c r="A183" s="87" t="s">
        <v>234</v>
      </c>
      <c r="B183" s="88">
        <v>3</v>
      </c>
      <c r="C183" s="87" t="s">
        <v>240</v>
      </c>
      <c r="D183" s="349">
        <v>0.58</v>
      </c>
      <c r="E183" s="349">
        <v>0.58</v>
      </c>
      <c r="F183" s="349">
        <v>0.67</v>
      </c>
      <c r="G183" s="349">
        <v>0.7</v>
      </c>
      <c r="H183" s="332">
        <v>1</v>
      </c>
      <c r="I183" s="340">
        <v>3</v>
      </c>
      <c r="J183" s="198">
        <v>1</v>
      </c>
      <c r="K183" s="198">
        <v>0.5</v>
      </c>
      <c r="L183" s="198">
        <v>24</v>
      </c>
      <c r="M183" s="198">
        <f>23328/1000000</f>
        <v>0.023328</v>
      </c>
      <c r="N183" s="93">
        <v>1</v>
      </c>
      <c r="O183" s="94">
        <v>2</v>
      </c>
      <c r="P183" s="92"/>
      <c r="Q183" s="95"/>
      <c r="R183" s="337"/>
      <c r="S183" s="169"/>
      <c r="T183" s="350"/>
      <c r="U183" s="95"/>
      <c r="V183" s="95"/>
      <c r="W183" s="95"/>
      <c r="X183" s="98">
        <f t="shared" si="7"/>
        <v>0.023328</v>
      </c>
      <c r="Y183" s="99" t="s">
        <v>416</v>
      </c>
      <c r="Z183" s="100"/>
      <c r="AA183" s="292" t="s">
        <v>236</v>
      </c>
      <c r="AB183" s="203"/>
      <c r="AC183" s="203"/>
      <c r="AD183" s="351"/>
      <c r="AE183" s="351"/>
      <c r="AF183" s="351"/>
      <c r="AG183" s="352"/>
      <c r="AH183" s="351"/>
      <c r="AI183" s="203"/>
      <c r="AJ183" s="203"/>
      <c r="AK183" s="203"/>
      <c r="AL183" s="203"/>
      <c r="AM183" s="203"/>
      <c r="AN183" s="203"/>
      <c r="AO183" s="203"/>
      <c r="AP183" s="203"/>
      <c r="AQ183" s="135" t="s">
        <v>237</v>
      </c>
      <c r="AR183" s="204">
        <v>3</v>
      </c>
      <c r="AS183" s="203"/>
      <c r="AT183" s="203"/>
      <c r="AU183" s="203"/>
      <c r="AV183" s="203"/>
      <c r="AW183" s="203"/>
      <c r="AX183" s="203"/>
      <c r="AY183" s="203"/>
      <c r="AZ183" s="203"/>
      <c r="BA183" s="203"/>
      <c r="BB183" s="203"/>
    </row>
    <row r="184" spans="1:44" s="101" customFormat="1" ht="27.75" customHeight="1">
      <c r="A184" s="87" t="s">
        <v>234</v>
      </c>
      <c r="B184" s="88">
        <v>4</v>
      </c>
      <c r="C184" s="87" t="s">
        <v>241</v>
      </c>
      <c r="D184" s="349">
        <v>0.57</v>
      </c>
      <c r="E184" s="349">
        <v>0.57</v>
      </c>
      <c r="F184" s="349">
        <v>0.65</v>
      </c>
      <c r="G184" s="349">
        <v>0.68</v>
      </c>
      <c r="H184" s="332">
        <v>1</v>
      </c>
      <c r="I184" s="340">
        <v>3</v>
      </c>
      <c r="J184" s="198">
        <v>1</v>
      </c>
      <c r="K184" s="198">
        <v>0.5</v>
      </c>
      <c r="L184" s="198">
        <v>24</v>
      </c>
      <c r="M184" s="198">
        <f>103680/1000000</f>
        <v>0.10368</v>
      </c>
      <c r="N184" s="93">
        <v>1</v>
      </c>
      <c r="O184" s="94">
        <v>2</v>
      </c>
      <c r="P184" s="92"/>
      <c r="Q184" s="95"/>
      <c r="R184" s="337"/>
      <c r="S184" s="335">
        <v>3</v>
      </c>
      <c r="T184" s="336">
        <v>2</v>
      </c>
      <c r="U184" s="198"/>
      <c r="V184" s="198"/>
      <c r="W184" s="198"/>
      <c r="X184" s="98">
        <f t="shared" si="7"/>
        <v>0.10368</v>
      </c>
      <c r="Y184" s="99" t="s">
        <v>416</v>
      </c>
      <c r="Z184" s="100"/>
      <c r="AA184" s="292" t="s">
        <v>236</v>
      </c>
      <c r="AQ184" s="122" t="s">
        <v>239</v>
      </c>
      <c r="AR184" s="123">
        <v>1</v>
      </c>
    </row>
    <row r="185" spans="1:44" s="101" customFormat="1" ht="27.75" customHeight="1">
      <c r="A185" s="87" t="s">
        <v>234</v>
      </c>
      <c r="B185" s="88">
        <v>5</v>
      </c>
      <c r="C185" s="87" t="s">
        <v>242</v>
      </c>
      <c r="D185" s="349">
        <v>0.57</v>
      </c>
      <c r="E185" s="349">
        <v>0.57</v>
      </c>
      <c r="F185" s="349">
        <v>0.63</v>
      </c>
      <c r="G185" s="349">
        <v>0.66</v>
      </c>
      <c r="H185" s="332">
        <v>2</v>
      </c>
      <c r="I185" s="340">
        <v>2</v>
      </c>
      <c r="J185" s="198">
        <v>1</v>
      </c>
      <c r="K185" s="198">
        <v>0.5</v>
      </c>
      <c r="L185" s="198">
        <v>24</v>
      </c>
      <c r="M185" s="198">
        <f>82944/1000000</f>
        <v>0.082944</v>
      </c>
      <c r="N185" s="353">
        <v>1</v>
      </c>
      <c r="O185" s="94">
        <v>4</v>
      </c>
      <c r="P185" s="92"/>
      <c r="Q185" s="95"/>
      <c r="R185" s="337"/>
      <c r="S185" s="335">
        <v>3</v>
      </c>
      <c r="T185" s="336">
        <v>3</v>
      </c>
      <c r="U185" s="198"/>
      <c r="V185" s="198"/>
      <c r="W185" s="198"/>
      <c r="X185" s="98">
        <f t="shared" si="7"/>
        <v>0.082944</v>
      </c>
      <c r="Y185" s="99" t="s">
        <v>416</v>
      </c>
      <c r="Z185" s="100"/>
      <c r="AA185" s="292" t="s">
        <v>236</v>
      </c>
      <c r="AQ185" s="122" t="s">
        <v>226</v>
      </c>
      <c r="AR185" s="123">
        <v>2</v>
      </c>
    </row>
    <row r="186" spans="1:44" s="101" customFormat="1" ht="27.75" customHeight="1">
      <c r="A186" s="87" t="s">
        <v>234</v>
      </c>
      <c r="B186" s="88">
        <v>6</v>
      </c>
      <c r="C186" s="87" t="s">
        <v>243</v>
      </c>
      <c r="D186" s="349">
        <v>0.57</v>
      </c>
      <c r="E186" s="349">
        <v>0.57</v>
      </c>
      <c r="F186" s="349">
        <v>0.61</v>
      </c>
      <c r="G186" s="349">
        <v>0.64</v>
      </c>
      <c r="H186" s="332">
        <v>1</v>
      </c>
      <c r="I186" s="340">
        <v>3</v>
      </c>
      <c r="J186" s="198">
        <v>1</v>
      </c>
      <c r="K186" s="198">
        <v>0.3</v>
      </c>
      <c r="L186" s="198">
        <v>24</v>
      </c>
      <c r="M186" s="198">
        <f>124416/1000000</f>
        <v>0.124416</v>
      </c>
      <c r="N186" s="93">
        <v>1</v>
      </c>
      <c r="O186" s="94">
        <v>4</v>
      </c>
      <c r="P186" s="92"/>
      <c r="Q186" s="95"/>
      <c r="R186" s="337"/>
      <c r="S186" s="335">
        <v>3</v>
      </c>
      <c r="T186" s="336">
        <v>2</v>
      </c>
      <c r="U186" s="198"/>
      <c r="V186" s="198"/>
      <c r="W186" s="198"/>
      <c r="X186" s="98">
        <f t="shared" si="7"/>
        <v>0.124416</v>
      </c>
      <c r="Y186" s="99" t="s">
        <v>416</v>
      </c>
      <c r="Z186" s="100"/>
      <c r="AA186" s="292" t="s">
        <v>236</v>
      </c>
      <c r="AQ186" s="122"/>
      <c r="AR186" s="123"/>
    </row>
    <row r="187" spans="1:44" s="101" customFormat="1" ht="27.75" customHeight="1">
      <c r="A187" s="87" t="s">
        <v>234</v>
      </c>
      <c r="B187" s="88">
        <v>7</v>
      </c>
      <c r="C187" s="87" t="s">
        <v>244</v>
      </c>
      <c r="D187" s="349">
        <v>0.57</v>
      </c>
      <c r="E187" s="349">
        <v>0.57</v>
      </c>
      <c r="F187" s="349">
        <v>0.59</v>
      </c>
      <c r="G187" s="349">
        <v>0.61</v>
      </c>
      <c r="H187" s="332">
        <v>1</v>
      </c>
      <c r="I187" s="340">
        <v>3</v>
      </c>
      <c r="J187" s="198">
        <v>1</v>
      </c>
      <c r="K187" s="198">
        <v>0.4</v>
      </c>
      <c r="L187" s="198">
        <v>5</v>
      </c>
      <c r="M187" s="198">
        <f>21600/1000000</f>
        <v>0.0216</v>
      </c>
      <c r="N187" s="93">
        <v>1</v>
      </c>
      <c r="O187" s="94">
        <v>2</v>
      </c>
      <c r="P187" s="92"/>
      <c r="Q187" s="95"/>
      <c r="R187" s="337"/>
      <c r="S187" s="335">
        <v>3</v>
      </c>
      <c r="T187" s="336">
        <v>2</v>
      </c>
      <c r="U187" s="198"/>
      <c r="V187" s="198"/>
      <c r="W187" s="198"/>
      <c r="X187" s="98">
        <f t="shared" si="7"/>
        <v>0.0216</v>
      </c>
      <c r="Y187" s="99" t="s">
        <v>416</v>
      </c>
      <c r="Z187" s="100"/>
      <c r="AA187" s="292" t="s">
        <v>236</v>
      </c>
      <c r="AQ187" s="122"/>
      <c r="AR187" s="123"/>
    </row>
    <row r="188" spans="1:44" s="101" customFormat="1" ht="27.75" customHeight="1">
      <c r="A188" s="87" t="s">
        <v>234</v>
      </c>
      <c r="B188" s="88">
        <v>8</v>
      </c>
      <c r="C188" s="87" t="s">
        <v>246</v>
      </c>
      <c r="D188" s="349">
        <v>0.57</v>
      </c>
      <c r="E188" s="349">
        <v>0.57</v>
      </c>
      <c r="F188" s="349">
        <v>0.57</v>
      </c>
      <c r="G188" s="349">
        <v>0.6</v>
      </c>
      <c r="H188" s="332">
        <v>1</v>
      </c>
      <c r="I188" s="340">
        <v>3</v>
      </c>
      <c r="J188" s="198">
        <v>1</v>
      </c>
      <c r="K188" s="198">
        <v>0.4</v>
      </c>
      <c r="L188" s="198">
        <v>24</v>
      </c>
      <c r="M188" s="198">
        <f>62208/1000000</f>
        <v>0.062208</v>
      </c>
      <c r="N188" s="93">
        <v>1</v>
      </c>
      <c r="O188" s="94">
        <v>4</v>
      </c>
      <c r="P188" s="92"/>
      <c r="Q188" s="95"/>
      <c r="R188" s="337"/>
      <c r="S188" s="335">
        <v>3</v>
      </c>
      <c r="T188" s="336">
        <v>2</v>
      </c>
      <c r="U188" s="198"/>
      <c r="V188" s="198"/>
      <c r="W188" s="198"/>
      <c r="X188" s="98">
        <f t="shared" si="7"/>
        <v>0.062208</v>
      </c>
      <c r="Y188" s="99" t="s">
        <v>416</v>
      </c>
      <c r="Z188" s="100"/>
      <c r="AA188" s="292" t="s">
        <v>236</v>
      </c>
      <c r="AQ188" s="346"/>
      <c r="AR188" s="346"/>
    </row>
    <row r="189" spans="1:44" s="101" customFormat="1" ht="27.75" customHeight="1">
      <c r="A189" s="87" t="s">
        <v>234</v>
      </c>
      <c r="B189" s="88">
        <v>9</v>
      </c>
      <c r="C189" s="87" t="s">
        <v>248</v>
      </c>
      <c r="D189" s="349">
        <v>0.57</v>
      </c>
      <c r="E189" s="349">
        <v>0.57</v>
      </c>
      <c r="F189" s="349">
        <v>0.56</v>
      </c>
      <c r="G189" s="349">
        <v>0.59</v>
      </c>
      <c r="H189" s="332">
        <v>1</v>
      </c>
      <c r="I189" s="340">
        <v>3</v>
      </c>
      <c r="J189" s="198">
        <v>1</v>
      </c>
      <c r="K189" s="198">
        <v>0.3</v>
      </c>
      <c r="L189" s="198">
        <v>6</v>
      </c>
      <c r="M189" s="198">
        <f>10368/1000000</f>
        <v>0.010368</v>
      </c>
      <c r="N189" s="93">
        <v>1</v>
      </c>
      <c r="O189" s="94">
        <v>2</v>
      </c>
      <c r="P189" s="92"/>
      <c r="Q189" s="95"/>
      <c r="R189" s="337"/>
      <c r="S189" s="335">
        <v>3</v>
      </c>
      <c r="T189" s="336">
        <v>1</v>
      </c>
      <c r="U189" s="198"/>
      <c r="V189" s="198"/>
      <c r="W189" s="198"/>
      <c r="X189" s="98">
        <f t="shared" si="7"/>
        <v>0.010368</v>
      </c>
      <c r="Y189" s="99" t="s">
        <v>416</v>
      </c>
      <c r="Z189" s="100"/>
      <c r="AA189" s="292" t="s">
        <v>236</v>
      </c>
      <c r="AQ189" s="346" t="s">
        <v>245</v>
      </c>
      <c r="AR189" s="123">
        <v>17</v>
      </c>
    </row>
    <row r="190" spans="1:54" s="101" customFormat="1" ht="27.75" customHeight="1">
      <c r="A190" s="87" t="s">
        <v>234</v>
      </c>
      <c r="B190" s="88">
        <v>10</v>
      </c>
      <c r="C190" s="87" t="s">
        <v>250</v>
      </c>
      <c r="D190" s="349">
        <v>0.56</v>
      </c>
      <c r="E190" s="349">
        <v>0.56</v>
      </c>
      <c r="F190" s="349">
        <v>0.55</v>
      </c>
      <c r="G190" s="349">
        <v>0.58</v>
      </c>
      <c r="H190" s="332">
        <v>1</v>
      </c>
      <c r="I190" s="340">
        <v>3</v>
      </c>
      <c r="J190" s="198">
        <v>1</v>
      </c>
      <c r="K190" s="198">
        <v>0.3</v>
      </c>
      <c r="L190" s="198">
        <v>24</v>
      </c>
      <c r="M190" s="198">
        <f>25920/1000000</f>
        <v>0.02592</v>
      </c>
      <c r="N190" s="93">
        <v>1</v>
      </c>
      <c r="O190" s="94">
        <v>2</v>
      </c>
      <c r="P190" s="92"/>
      <c r="Q190" s="95"/>
      <c r="R190" s="337"/>
      <c r="S190" s="169"/>
      <c r="T190" s="350"/>
      <c r="U190" s="198"/>
      <c r="V190" s="198"/>
      <c r="W190" s="198"/>
      <c r="X190" s="98">
        <f t="shared" si="7"/>
        <v>0.02592</v>
      </c>
      <c r="Y190" s="99" t="s">
        <v>416</v>
      </c>
      <c r="Z190" s="100"/>
      <c r="AA190" s="292" t="s">
        <v>236</v>
      </c>
      <c r="AB190" s="203"/>
      <c r="AC190" s="203"/>
      <c r="AD190" s="351"/>
      <c r="AE190" s="351"/>
      <c r="AF190" s="351"/>
      <c r="AG190" s="352"/>
      <c r="AH190" s="351"/>
      <c r="AI190" s="203"/>
      <c r="AJ190" s="203"/>
      <c r="AK190" s="203"/>
      <c r="AL190" s="203"/>
      <c r="AM190" s="203"/>
      <c r="AN190" s="203"/>
      <c r="AO190" s="203"/>
      <c r="AP190" s="203"/>
      <c r="AQ190" s="135" t="s">
        <v>247</v>
      </c>
      <c r="AR190" s="204">
        <v>13</v>
      </c>
      <c r="AS190" s="203"/>
      <c r="AT190" s="203"/>
      <c r="AU190" s="203"/>
      <c r="AV190" s="203"/>
      <c r="AW190" s="203"/>
      <c r="AX190" s="203"/>
      <c r="AY190" s="203"/>
      <c r="AZ190" s="203"/>
      <c r="BA190" s="203"/>
      <c r="BB190" s="203"/>
    </row>
    <row r="191" spans="1:44" s="101" customFormat="1" ht="27.75" customHeight="1">
      <c r="A191" s="87" t="s">
        <v>234</v>
      </c>
      <c r="B191" s="88">
        <v>11</v>
      </c>
      <c r="C191" s="87" t="s">
        <v>252</v>
      </c>
      <c r="D191" s="349">
        <v>0.56</v>
      </c>
      <c r="E191" s="354">
        <v>0.56</v>
      </c>
      <c r="F191" s="349">
        <v>0.54</v>
      </c>
      <c r="G191" s="354">
        <v>0.57</v>
      </c>
      <c r="H191" s="332">
        <v>1</v>
      </c>
      <c r="I191" s="340">
        <v>3</v>
      </c>
      <c r="J191" s="198">
        <v>1</v>
      </c>
      <c r="K191" s="198">
        <v>0.5</v>
      </c>
      <c r="L191" s="198">
        <v>24</v>
      </c>
      <c r="M191" s="198">
        <f>25920/1000000</f>
        <v>0.02592</v>
      </c>
      <c r="N191" s="93">
        <v>1</v>
      </c>
      <c r="O191" s="94">
        <v>2</v>
      </c>
      <c r="P191" s="92"/>
      <c r="Q191" s="95"/>
      <c r="R191" s="337"/>
      <c r="S191" s="169"/>
      <c r="T191" s="350"/>
      <c r="U191" s="198"/>
      <c r="V191" s="198"/>
      <c r="W191" s="198"/>
      <c r="X191" s="98">
        <f t="shared" si="7"/>
        <v>0.02592</v>
      </c>
      <c r="Y191" s="99" t="s">
        <v>416</v>
      </c>
      <c r="Z191" s="100"/>
      <c r="AA191" s="292" t="s">
        <v>236</v>
      </c>
      <c r="AQ191" s="122" t="s">
        <v>249</v>
      </c>
      <c r="AR191" s="123">
        <v>2</v>
      </c>
    </row>
    <row r="192" spans="1:44" s="101" customFormat="1" ht="27.75" customHeight="1">
      <c r="A192" s="87" t="s">
        <v>234</v>
      </c>
      <c r="B192" s="88">
        <v>12</v>
      </c>
      <c r="C192" s="87" t="s">
        <v>254</v>
      </c>
      <c r="D192" s="349">
        <v>0.56</v>
      </c>
      <c r="E192" s="349">
        <v>0.56</v>
      </c>
      <c r="F192" s="349">
        <v>0.53</v>
      </c>
      <c r="G192" s="349">
        <v>0.56</v>
      </c>
      <c r="H192" s="332">
        <v>1</v>
      </c>
      <c r="I192" s="340">
        <v>3</v>
      </c>
      <c r="J192" s="198">
        <v>1</v>
      </c>
      <c r="K192" s="198">
        <v>0.5</v>
      </c>
      <c r="L192" s="198">
        <v>24</v>
      </c>
      <c r="M192" s="198">
        <f>103680/1000000</f>
        <v>0.10368</v>
      </c>
      <c r="N192" s="93">
        <v>1</v>
      </c>
      <c r="O192" s="94">
        <v>4</v>
      </c>
      <c r="P192" s="92"/>
      <c r="Q192" s="95"/>
      <c r="R192" s="337"/>
      <c r="S192" s="335">
        <v>3</v>
      </c>
      <c r="T192" s="336">
        <v>1</v>
      </c>
      <c r="U192" s="198"/>
      <c r="V192" s="198"/>
      <c r="W192" s="198"/>
      <c r="X192" s="98">
        <f t="shared" si="7"/>
        <v>0.10368</v>
      </c>
      <c r="Y192" s="99" t="s">
        <v>416</v>
      </c>
      <c r="Z192" s="100"/>
      <c r="AA192" s="292" t="s">
        <v>236</v>
      </c>
      <c r="AQ192" s="122" t="s">
        <v>251</v>
      </c>
      <c r="AR192" s="123">
        <v>3</v>
      </c>
    </row>
    <row r="193" spans="1:44" s="101" customFormat="1" ht="27.75" customHeight="1">
      <c r="A193" s="87" t="s">
        <v>234</v>
      </c>
      <c r="B193" s="88">
        <v>13</v>
      </c>
      <c r="C193" s="87" t="s">
        <v>256</v>
      </c>
      <c r="D193" s="349">
        <v>0.56</v>
      </c>
      <c r="E193" s="349">
        <v>0.56</v>
      </c>
      <c r="F193" s="349">
        <v>0.52</v>
      </c>
      <c r="G193" s="349">
        <v>0.55</v>
      </c>
      <c r="H193" s="332">
        <v>3</v>
      </c>
      <c r="I193" s="340">
        <v>1</v>
      </c>
      <c r="J193" s="198">
        <v>1</v>
      </c>
      <c r="K193" s="198">
        <v>0.5</v>
      </c>
      <c r="L193" s="198">
        <v>24</v>
      </c>
      <c r="M193" s="198">
        <f>23328/1000000</f>
        <v>0.023328</v>
      </c>
      <c r="N193" s="93">
        <v>1</v>
      </c>
      <c r="O193" s="94">
        <v>3</v>
      </c>
      <c r="P193" s="92"/>
      <c r="Q193" s="95"/>
      <c r="R193" s="337"/>
      <c r="S193" s="169"/>
      <c r="T193" s="350"/>
      <c r="U193" s="198"/>
      <c r="V193" s="198"/>
      <c r="W193" s="198"/>
      <c r="X193" s="98">
        <f t="shared" si="7"/>
        <v>0.023328</v>
      </c>
      <c r="Y193" s="99" t="s">
        <v>416</v>
      </c>
      <c r="Z193" s="100"/>
      <c r="AA193" s="292" t="s">
        <v>236</v>
      </c>
      <c r="AQ193" s="122" t="s">
        <v>253</v>
      </c>
      <c r="AR193" s="123">
        <v>18</v>
      </c>
    </row>
    <row r="194" spans="1:54" s="203" customFormat="1" ht="27.75" customHeight="1">
      <c r="A194" s="87" t="s">
        <v>234</v>
      </c>
      <c r="B194" s="88">
        <v>14</v>
      </c>
      <c r="C194" s="87" t="s">
        <v>258</v>
      </c>
      <c r="D194" s="349">
        <v>0.56</v>
      </c>
      <c r="E194" s="349">
        <v>0.56</v>
      </c>
      <c r="F194" s="349">
        <v>0.51</v>
      </c>
      <c r="G194" s="349">
        <v>0.54</v>
      </c>
      <c r="H194" s="332">
        <v>1</v>
      </c>
      <c r="I194" s="340">
        <v>3</v>
      </c>
      <c r="J194" s="198">
        <v>1</v>
      </c>
      <c r="K194" s="198">
        <v>0.5</v>
      </c>
      <c r="L194" s="198">
        <v>24</v>
      </c>
      <c r="M194" s="198">
        <f>23328/1000000</f>
        <v>0.023328</v>
      </c>
      <c r="N194" s="93">
        <v>1</v>
      </c>
      <c r="O194" s="94">
        <v>2</v>
      </c>
      <c r="P194" s="92"/>
      <c r="Q194" s="95"/>
      <c r="R194" s="337"/>
      <c r="S194" s="169"/>
      <c r="T194" s="350"/>
      <c r="U194" s="198"/>
      <c r="V194" s="198"/>
      <c r="W194" s="198"/>
      <c r="X194" s="98">
        <f t="shared" si="7"/>
        <v>0.023328</v>
      </c>
      <c r="Y194" s="99" t="s">
        <v>416</v>
      </c>
      <c r="Z194" s="212"/>
      <c r="AA194" s="199" t="s">
        <v>236</v>
      </c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22" t="s">
        <v>255</v>
      </c>
      <c r="AR194" s="123">
        <v>3</v>
      </c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</row>
    <row r="195" spans="1:44" s="101" customFormat="1" ht="27.75" customHeight="1">
      <c r="A195" s="87" t="s">
        <v>234</v>
      </c>
      <c r="B195" s="88">
        <v>15</v>
      </c>
      <c r="C195" s="87" t="s">
        <v>259</v>
      </c>
      <c r="D195" s="355"/>
      <c r="E195" s="354"/>
      <c r="F195" s="349"/>
      <c r="G195" s="349"/>
      <c r="H195" s="332">
        <v>1</v>
      </c>
      <c r="I195" s="340">
        <v>4</v>
      </c>
      <c r="J195" s="198"/>
      <c r="K195" s="198"/>
      <c r="L195" s="198"/>
      <c r="M195" s="198"/>
      <c r="N195" s="93">
        <v>1</v>
      </c>
      <c r="O195" s="94">
        <v>2</v>
      </c>
      <c r="P195" s="92"/>
      <c r="Q195" s="95"/>
      <c r="R195" s="337"/>
      <c r="S195" s="169"/>
      <c r="T195" s="350"/>
      <c r="U195" s="198"/>
      <c r="V195" s="198"/>
      <c r="W195" s="198"/>
      <c r="X195" s="98">
        <f t="shared" si="7"/>
        <v>0</v>
      </c>
      <c r="Y195" s="99"/>
      <c r="Z195" s="100"/>
      <c r="AA195" s="292" t="s">
        <v>236</v>
      </c>
      <c r="AQ195" s="356" t="s">
        <v>257</v>
      </c>
      <c r="AR195" s="123">
        <v>4</v>
      </c>
    </row>
    <row r="196" spans="1:44" s="101" customFormat="1" ht="27.75" customHeight="1">
      <c r="A196" s="87" t="s">
        <v>234</v>
      </c>
      <c r="B196" s="88">
        <v>16</v>
      </c>
      <c r="C196" s="87" t="s">
        <v>261</v>
      </c>
      <c r="D196" s="355"/>
      <c r="E196" s="354"/>
      <c r="F196" s="349"/>
      <c r="G196" s="349"/>
      <c r="H196" s="332">
        <v>1</v>
      </c>
      <c r="I196" s="340">
        <v>4</v>
      </c>
      <c r="J196" s="198"/>
      <c r="K196" s="198"/>
      <c r="L196" s="198"/>
      <c r="M196" s="198"/>
      <c r="N196" s="93">
        <v>1</v>
      </c>
      <c r="O196" s="94">
        <v>2</v>
      </c>
      <c r="P196" s="92"/>
      <c r="Q196" s="95"/>
      <c r="R196" s="337"/>
      <c r="S196" s="169"/>
      <c r="T196" s="350"/>
      <c r="U196" s="198"/>
      <c r="V196" s="198"/>
      <c r="W196" s="198"/>
      <c r="X196" s="98">
        <f t="shared" si="7"/>
        <v>0</v>
      </c>
      <c r="Y196" s="99"/>
      <c r="Z196" s="100"/>
      <c r="AA196" s="292" t="s">
        <v>236</v>
      </c>
      <c r="AQ196" s="356" t="s">
        <v>249</v>
      </c>
      <c r="AR196" s="123">
        <v>4</v>
      </c>
    </row>
    <row r="197" spans="1:44" s="101" customFormat="1" ht="27.75" customHeight="1">
      <c r="A197" s="87" t="s">
        <v>234</v>
      </c>
      <c r="B197" s="88">
        <v>17</v>
      </c>
      <c r="C197" s="87" t="s">
        <v>262</v>
      </c>
      <c r="D197" s="355"/>
      <c r="E197" s="354"/>
      <c r="F197" s="349"/>
      <c r="G197" s="349"/>
      <c r="H197" s="332">
        <v>1</v>
      </c>
      <c r="I197" s="340">
        <v>4</v>
      </c>
      <c r="J197" s="198"/>
      <c r="K197" s="198"/>
      <c r="L197" s="198"/>
      <c r="M197" s="198"/>
      <c r="N197" s="93">
        <v>1</v>
      </c>
      <c r="O197" s="94">
        <v>2</v>
      </c>
      <c r="P197" s="92"/>
      <c r="Q197" s="198"/>
      <c r="R197" s="337"/>
      <c r="S197" s="169"/>
      <c r="T197" s="350"/>
      <c r="U197" s="198"/>
      <c r="V197" s="198"/>
      <c r="W197" s="198"/>
      <c r="X197" s="98">
        <f t="shared" si="7"/>
        <v>0</v>
      </c>
      <c r="Y197" s="99"/>
      <c r="Z197" s="100"/>
      <c r="AA197" s="292" t="s">
        <v>236</v>
      </c>
      <c r="AQ197" s="356" t="s">
        <v>260</v>
      </c>
      <c r="AR197" s="123">
        <v>3</v>
      </c>
    </row>
    <row r="198" spans="1:44" s="101" customFormat="1" ht="27.75" customHeight="1">
      <c r="A198" s="87" t="s">
        <v>234</v>
      </c>
      <c r="B198" s="88">
        <v>18</v>
      </c>
      <c r="C198" s="87" t="s">
        <v>263</v>
      </c>
      <c r="D198" s="349">
        <v>0.45</v>
      </c>
      <c r="E198" s="349">
        <v>0.5</v>
      </c>
      <c r="F198" s="349">
        <v>0.4</v>
      </c>
      <c r="G198" s="349">
        <v>0.45</v>
      </c>
      <c r="H198" s="332">
        <v>1</v>
      </c>
      <c r="I198" s="340">
        <v>6</v>
      </c>
      <c r="J198" s="347">
        <v>1</v>
      </c>
      <c r="K198" s="347">
        <v>0.4</v>
      </c>
      <c r="L198" s="347">
        <v>24</v>
      </c>
      <c r="M198" s="347">
        <f>103680/1000000</f>
        <v>0.10368</v>
      </c>
      <c r="N198" s="93">
        <v>3</v>
      </c>
      <c r="O198" s="94">
        <v>2</v>
      </c>
      <c r="P198" s="92"/>
      <c r="Q198" s="198"/>
      <c r="R198" s="337"/>
      <c r="S198" s="335">
        <v>3</v>
      </c>
      <c r="T198" s="336">
        <v>2</v>
      </c>
      <c r="U198" s="198"/>
      <c r="V198" s="198"/>
      <c r="W198" s="198"/>
      <c r="X198" s="98">
        <f t="shared" si="7"/>
        <v>0.10368</v>
      </c>
      <c r="Y198" s="99" t="s">
        <v>416</v>
      </c>
      <c r="Z198" s="100"/>
      <c r="AA198" s="292" t="s">
        <v>236</v>
      </c>
      <c r="AQ198" s="346" t="s">
        <v>226</v>
      </c>
      <c r="AR198" s="346">
        <v>2</v>
      </c>
    </row>
    <row r="199" spans="1:44" s="101" customFormat="1" ht="27.75" customHeight="1">
      <c r="A199" s="87" t="s">
        <v>234</v>
      </c>
      <c r="B199" s="88">
        <v>19</v>
      </c>
      <c r="C199" s="87" t="s">
        <v>264</v>
      </c>
      <c r="D199" s="357"/>
      <c r="E199" s="357"/>
      <c r="F199" s="357"/>
      <c r="G199" s="357"/>
      <c r="H199" s="332">
        <v>1</v>
      </c>
      <c r="I199" s="340">
        <v>6</v>
      </c>
      <c r="J199" s="358"/>
      <c r="K199" s="358"/>
      <c r="L199" s="358"/>
      <c r="M199" s="358"/>
      <c r="N199" s="93">
        <v>1</v>
      </c>
      <c r="O199" s="94">
        <v>2</v>
      </c>
      <c r="P199" s="358"/>
      <c r="Q199" s="358"/>
      <c r="R199" s="358"/>
      <c r="S199" s="335">
        <v>3</v>
      </c>
      <c r="T199" s="336">
        <v>2</v>
      </c>
      <c r="U199" s="358"/>
      <c r="V199" s="358"/>
      <c r="W199" s="358"/>
      <c r="X199" s="98">
        <f aca="true" t="shared" si="8" ref="X199:X207">M199+R199+W199</f>
        <v>0</v>
      </c>
      <c r="Y199" s="359" t="s">
        <v>393</v>
      </c>
      <c r="Z199" s="100"/>
      <c r="AA199" s="292" t="s">
        <v>236</v>
      </c>
      <c r="AQ199" s="122">
        <v>0</v>
      </c>
      <c r="AR199" s="123">
        <v>3</v>
      </c>
    </row>
    <row r="200" spans="1:44" s="101" customFormat="1" ht="27.75" customHeight="1">
      <c r="A200" s="87" t="s">
        <v>234</v>
      </c>
      <c r="B200" s="88">
        <v>20</v>
      </c>
      <c r="C200" s="87" t="s">
        <v>265</v>
      </c>
      <c r="D200" s="349">
        <v>0.3</v>
      </c>
      <c r="E200" s="349">
        <v>0.9</v>
      </c>
      <c r="F200" s="349">
        <v>0.4</v>
      </c>
      <c r="G200" s="349">
        <v>0.6</v>
      </c>
      <c r="H200" s="332">
        <v>1</v>
      </c>
      <c r="I200" s="340">
        <v>4</v>
      </c>
      <c r="J200" s="347"/>
      <c r="K200" s="347"/>
      <c r="L200" s="347"/>
      <c r="M200" s="347"/>
      <c r="N200" s="93">
        <v>1</v>
      </c>
      <c r="O200" s="94">
        <v>2</v>
      </c>
      <c r="P200" s="92"/>
      <c r="Q200" s="198"/>
      <c r="R200" s="337"/>
      <c r="S200" s="169"/>
      <c r="T200" s="350"/>
      <c r="U200" s="198"/>
      <c r="V200" s="198"/>
      <c r="W200" s="198"/>
      <c r="X200" s="98">
        <f t="shared" si="8"/>
        <v>0</v>
      </c>
      <c r="Y200" s="99"/>
      <c r="Z200" s="100"/>
      <c r="AA200" s="292" t="s">
        <v>236</v>
      </c>
      <c r="AQ200" s="346">
        <v>0</v>
      </c>
      <c r="AR200" s="328">
        <v>9</v>
      </c>
    </row>
    <row r="201" spans="1:54" s="203" customFormat="1" ht="27.75" customHeight="1">
      <c r="A201" s="87" t="s">
        <v>234</v>
      </c>
      <c r="B201" s="88">
        <v>21</v>
      </c>
      <c r="C201" s="87" t="s">
        <v>266</v>
      </c>
      <c r="D201" s="349">
        <v>0.37</v>
      </c>
      <c r="E201" s="349">
        <v>0.67</v>
      </c>
      <c r="F201" s="349">
        <v>0.4</v>
      </c>
      <c r="G201" s="349">
        <v>0.67</v>
      </c>
      <c r="H201" s="332">
        <v>1</v>
      </c>
      <c r="I201" s="340">
        <v>6</v>
      </c>
      <c r="J201" s="347"/>
      <c r="K201" s="347"/>
      <c r="L201" s="347"/>
      <c r="M201" s="347"/>
      <c r="N201" s="334">
        <v>3</v>
      </c>
      <c r="O201" s="94">
        <v>2</v>
      </c>
      <c r="P201" s="92"/>
      <c r="Q201" s="198"/>
      <c r="R201" s="337"/>
      <c r="S201" s="335">
        <v>3</v>
      </c>
      <c r="T201" s="336">
        <v>1</v>
      </c>
      <c r="U201" s="198"/>
      <c r="V201" s="198"/>
      <c r="W201" s="198"/>
      <c r="X201" s="98">
        <f t="shared" si="8"/>
        <v>0</v>
      </c>
      <c r="Y201" s="99"/>
      <c r="Z201" s="212"/>
      <c r="AA201" s="199" t="s">
        <v>236</v>
      </c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346">
        <v>0</v>
      </c>
      <c r="AR201" s="328">
        <v>4</v>
      </c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</row>
    <row r="202" spans="1:44" s="101" customFormat="1" ht="27.75" customHeight="1">
      <c r="A202" s="87" t="s">
        <v>234</v>
      </c>
      <c r="B202" s="88">
        <v>22</v>
      </c>
      <c r="C202" s="87" t="s">
        <v>267</v>
      </c>
      <c r="D202" s="349">
        <v>0.52</v>
      </c>
      <c r="E202" s="349">
        <v>0.69</v>
      </c>
      <c r="F202" s="349">
        <v>0.63</v>
      </c>
      <c r="G202" s="349">
        <v>0.75</v>
      </c>
      <c r="H202" s="332">
        <v>6</v>
      </c>
      <c r="I202" s="340">
        <v>6</v>
      </c>
      <c r="J202" s="347"/>
      <c r="K202" s="347"/>
      <c r="L202" s="347"/>
      <c r="M202" s="347"/>
      <c r="N202" s="334">
        <v>3</v>
      </c>
      <c r="O202" s="94">
        <v>6</v>
      </c>
      <c r="P202" s="92"/>
      <c r="Q202" s="198"/>
      <c r="R202" s="337"/>
      <c r="S202" s="335">
        <v>3</v>
      </c>
      <c r="T202" s="336">
        <v>8</v>
      </c>
      <c r="U202" s="198"/>
      <c r="V202" s="198"/>
      <c r="W202" s="198"/>
      <c r="X202" s="98">
        <f t="shared" si="8"/>
        <v>0</v>
      </c>
      <c r="Y202" s="99"/>
      <c r="Z202" s="100"/>
      <c r="AA202" s="292" t="s">
        <v>236</v>
      </c>
      <c r="AQ202" s="346"/>
      <c r="AR202" s="346"/>
    </row>
    <row r="203" spans="1:54" s="101" customFormat="1" ht="27.75" customHeight="1">
      <c r="A203" s="87" t="s">
        <v>234</v>
      </c>
      <c r="B203" s="88">
        <v>23</v>
      </c>
      <c r="C203" s="87" t="s">
        <v>269</v>
      </c>
      <c r="D203" s="349">
        <v>0.4</v>
      </c>
      <c r="E203" s="349">
        <v>0.35</v>
      </c>
      <c r="F203" s="349">
        <v>0.7</v>
      </c>
      <c r="G203" s="349">
        <v>0.65</v>
      </c>
      <c r="H203" s="332">
        <v>1</v>
      </c>
      <c r="I203" s="340">
        <v>4</v>
      </c>
      <c r="J203" s="347"/>
      <c r="K203" s="347"/>
      <c r="L203" s="347"/>
      <c r="M203" s="347"/>
      <c r="N203" s="93"/>
      <c r="O203" s="94">
        <v>2</v>
      </c>
      <c r="P203" s="92"/>
      <c r="Q203" s="198"/>
      <c r="R203" s="337"/>
      <c r="S203" s="169"/>
      <c r="T203" s="350"/>
      <c r="U203" s="198"/>
      <c r="V203" s="198"/>
      <c r="W203" s="198"/>
      <c r="X203" s="98">
        <f t="shared" si="8"/>
        <v>0</v>
      </c>
      <c r="Y203" s="99"/>
      <c r="Z203" s="100"/>
      <c r="AA203" s="292" t="s">
        <v>236</v>
      </c>
      <c r="AB203" s="203"/>
      <c r="AC203" s="203"/>
      <c r="AD203" s="351"/>
      <c r="AE203" s="351"/>
      <c r="AF203" s="351"/>
      <c r="AG203" s="352"/>
      <c r="AH203" s="351"/>
      <c r="AI203" s="203"/>
      <c r="AJ203" s="203"/>
      <c r="AK203" s="203"/>
      <c r="AL203" s="203"/>
      <c r="AM203" s="203"/>
      <c r="AN203" s="203"/>
      <c r="AO203" s="203"/>
      <c r="AP203" s="203"/>
      <c r="AQ203" s="135" t="s">
        <v>239</v>
      </c>
      <c r="AR203" s="204">
        <v>1</v>
      </c>
      <c r="AS203" s="203"/>
      <c r="AT203" s="203"/>
      <c r="AU203" s="203"/>
      <c r="AV203" s="203"/>
      <c r="AW203" s="203"/>
      <c r="AX203" s="203"/>
      <c r="AY203" s="203"/>
      <c r="AZ203" s="203"/>
      <c r="BA203" s="203"/>
      <c r="BB203" s="203"/>
    </row>
    <row r="204" spans="1:54" s="101" customFormat="1" ht="27.75" customHeight="1">
      <c r="A204" s="87" t="s">
        <v>234</v>
      </c>
      <c r="B204" s="88">
        <v>24</v>
      </c>
      <c r="C204" s="87" t="s">
        <v>270</v>
      </c>
      <c r="D204" s="349">
        <v>0</v>
      </c>
      <c r="E204" s="349">
        <v>0.63</v>
      </c>
      <c r="F204" s="349">
        <v>0.81</v>
      </c>
      <c r="G204" s="349">
        <v>0.74</v>
      </c>
      <c r="H204" s="332">
        <v>1</v>
      </c>
      <c r="I204" s="340">
        <v>4</v>
      </c>
      <c r="J204" s="347"/>
      <c r="K204" s="347"/>
      <c r="L204" s="347"/>
      <c r="M204" s="347"/>
      <c r="N204" s="93"/>
      <c r="O204" s="94"/>
      <c r="P204" s="92"/>
      <c r="Q204" s="95"/>
      <c r="R204" s="337"/>
      <c r="S204" s="169"/>
      <c r="T204" s="350"/>
      <c r="U204" s="198"/>
      <c r="V204" s="198"/>
      <c r="W204" s="198"/>
      <c r="X204" s="98">
        <f t="shared" si="8"/>
        <v>0</v>
      </c>
      <c r="Y204" s="99"/>
      <c r="Z204" s="100"/>
      <c r="AA204" s="292" t="s">
        <v>236</v>
      </c>
      <c r="AB204" s="203"/>
      <c r="AC204" s="203"/>
      <c r="AD204" s="351"/>
      <c r="AE204" s="351"/>
      <c r="AF204" s="351"/>
      <c r="AG204" s="352"/>
      <c r="AH204" s="351"/>
      <c r="AI204" s="203"/>
      <c r="AJ204" s="203"/>
      <c r="AK204" s="203"/>
      <c r="AL204" s="203"/>
      <c r="AM204" s="203"/>
      <c r="AN204" s="203"/>
      <c r="AO204" s="203"/>
      <c r="AP204" s="203"/>
      <c r="AQ204" s="135" t="s">
        <v>268</v>
      </c>
      <c r="AR204" s="204">
        <v>65</v>
      </c>
      <c r="AS204" s="203"/>
      <c r="AT204" s="203"/>
      <c r="AU204" s="203"/>
      <c r="AV204" s="203"/>
      <c r="AW204" s="203"/>
      <c r="AX204" s="203"/>
      <c r="AY204" s="203"/>
      <c r="AZ204" s="203"/>
      <c r="BA204" s="203"/>
      <c r="BB204" s="203"/>
    </row>
    <row r="205" spans="1:44" s="101" customFormat="1" ht="27.75" customHeight="1">
      <c r="A205" s="87" t="s">
        <v>234</v>
      </c>
      <c r="B205" s="88">
        <v>25</v>
      </c>
      <c r="C205" s="87" t="s">
        <v>271</v>
      </c>
      <c r="D205" s="349">
        <v>0.72</v>
      </c>
      <c r="E205" s="354">
        <v>0.6</v>
      </c>
      <c r="F205" s="349">
        <v>0.72</v>
      </c>
      <c r="G205" s="354">
        <v>0.6</v>
      </c>
      <c r="H205" s="332">
        <v>1</v>
      </c>
      <c r="I205" s="340">
        <v>4</v>
      </c>
      <c r="J205" s="347"/>
      <c r="K205" s="347"/>
      <c r="L205" s="347"/>
      <c r="M205" s="347"/>
      <c r="N205" s="93"/>
      <c r="O205" s="360"/>
      <c r="P205" s="92"/>
      <c r="Q205" s="95"/>
      <c r="R205" s="337"/>
      <c r="S205" s="169"/>
      <c r="T205" s="350"/>
      <c r="U205" s="198"/>
      <c r="V205" s="198"/>
      <c r="W205" s="198"/>
      <c r="X205" s="98">
        <f t="shared" si="8"/>
        <v>0</v>
      </c>
      <c r="Y205" s="99"/>
      <c r="Z205" s="100"/>
      <c r="AA205" s="292" t="s">
        <v>236</v>
      </c>
      <c r="AQ205" s="346">
        <v>3</v>
      </c>
      <c r="AR205" s="328">
        <v>2</v>
      </c>
    </row>
    <row r="206" spans="1:44" s="101" customFormat="1" ht="27.75" customHeight="1">
      <c r="A206" s="87" t="s">
        <v>234</v>
      </c>
      <c r="B206" s="88">
        <v>26</v>
      </c>
      <c r="C206" s="87" t="s">
        <v>272</v>
      </c>
      <c r="D206" s="349">
        <v>0.65</v>
      </c>
      <c r="E206" s="349">
        <v>0.55</v>
      </c>
      <c r="F206" s="349">
        <v>0.76</v>
      </c>
      <c r="G206" s="349">
        <v>0.68</v>
      </c>
      <c r="H206" s="332">
        <v>1</v>
      </c>
      <c r="I206" s="340">
        <v>4</v>
      </c>
      <c r="J206" s="347"/>
      <c r="K206" s="347"/>
      <c r="L206" s="347"/>
      <c r="M206" s="347"/>
      <c r="N206" s="93"/>
      <c r="O206" s="360"/>
      <c r="P206" s="92"/>
      <c r="Q206" s="95"/>
      <c r="R206" s="337"/>
      <c r="S206" s="169"/>
      <c r="T206" s="350"/>
      <c r="U206" s="198"/>
      <c r="V206" s="198"/>
      <c r="W206" s="198"/>
      <c r="X206" s="98">
        <f t="shared" si="8"/>
        <v>0</v>
      </c>
      <c r="Y206" s="99"/>
      <c r="Z206" s="100"/>
      <c r="AA206" s="292" t="s">
        <v>236</v>
      </c>
      <c r="AQ206" s="356"/>
      <c r="AR206" s="123"/>
    </row>
    <row r="207" spans="1:44" s="101" customFormat="1" ht="27.75" customHeight="1">
      <c r="A207" s="87" t="s">
        <v>234</v>
      </c>
      <c r="B207" s="88">
        <v>27</v>
      </c>
      <c r="C207" s="87" t="s">
        <v>273</v>
      </c>
      <c r="D207" s="349">
        <v>0.4</v>
      </c>
      <c r="E207" s="349">
        <v>0.62</v>
      </c>
      <c r="F207" s="349">
        <v>0.7</v>
      </c>
      <c r="G207" s="349">
        <v>0.7</v>
      </c>
      <c r="H207" s="332">
        <v>1</v>
      </c>
      <c r="I207" s="340">
        <v>7</v>
      </c>
      <c r="J207" s="347"/>
      <c r="K207" s="347"/>
      <c r="L207" s="347"/>
      <c r="M207" s="347"/>
      <c r="N207" s="93"/>
      <c r="O207" s="360"/>
      <c r="P207" s="92"/>
      <c r="Q207" s="95"/>
      <c r="R207" s="337"/>
      <c r="S207" s="169"/>
      <c r="T207" s="350"/>
      <c r="U207" s="198"/>
      <c r="V207" s="198"/>
      <c r="W207" s="198"/>
      <c r="X207" s="98">
        <f t="shared" si="8"/>
        <v>0</v>
      </c>
      <c r="Y207" s="99"/>
      <c r="Z207" s="100"/>
      <c r="AA207" s="292" t="s">
        <v>236</v>
      </c>
      <c r="AQ207" s="122"/>
      <c r="AR207" s="123"/>
    </row>
    <row r="208" spans="1:44" s="101" customFormat="1" ht="27.75" customHeight="1">
      <c r="A208" s="87" t="s">
        <v>234</v>
      </c>
      <c r="B208" s="88">
        <v>28</v>
      </c>
      <c r="C208" s="87" t="s">
        <v>274</v>
      </c>
      <c r="D208" s="349">
        <v>0.6</v>
      </c>
      <c r="E208" s="349">
        <v>0.45</v>
      </c>
      <c r="F208" s="349">
        <v>0.75</v>
      </c>
      <c r="G208" s="349">
        <v>0.55</v>
      </c>
      <c r="H208" s="332">
        <v>1</v>
      </c>
      <c r="I208" s="340">
        <v>6</v>
      </c>
      <c r="J208" s="347">
        <v>1</v>
      </c>
      <c r="K208" s="347">
        <v>0.5</v>
      </c>
      <c r="L208" s="347">
        <v>5</v>
      </c>
      <c r="M208" s="347">
        <f>34560/1000000</f>
        <v>0.03456</v>
      </c>
      <c r="N208" s="93"/>
      <c r="O208" s="94">
        <v>4</v>
      </c>
      <c r="P208" s="92"/>
      <c r="Q208" s="95"/>
      <c r="R208" s="337"/>
      <c r="S208" s="335">
        <v>3</v>
      </c>
      <c r="T208" s="336">
        <v>2</v>
      </c>
      <c r="U208" s="95"/>
      <c r="V208" s="95"/>
      <c r="W208" s="95"/>
      <c r="X208" s="98">
        <f>M208+R208+W208</f>
        <v>0.03456</v>
      </c>
      <c r="Y208" s="99" t="s">
        <v>416</v>
      </c>
      <c r="Z208" s="100"/>
      <c r="AA208" s="292" t="s">
        <v>236</v>
      </c>
      <c r="AQ208" s="122"/>
      <c r="AR208" s="123"/>
    </row>
    <row r="209" spans="1:44" s="101" customFormat="1" ht="27.75" customHeight="1">
      <c r="A209" s="87" t="s">
        <v>234</v>
      </c>
      <c r="B209" s="88">
        <v>29</v>
      </c>
      <c r="C209" s="87" t="s">
        <v>275</v>
      </c>
      <c r="D209" s="349">
        <v>0.23</v>
      </c>
      <c r="E209" s="349">
        <v>0.36</v>
      </c>
      <c r="F209" s="349" t="s">
        <v>141</v>
      </c>
      <c r="G209" s="349" t="s">
        <v>141</v>
      </c>
      <c r="H209" s="332">
        <v>1</v>
      </c>
      <c r="I209" s="340">
        <v>4</v>
      </c>
      <c r="J209" s="361"/>
      <c r="K209" s="361"/>
      <c r="L209" s="361"/>
      <c r="M209" s="361"/>
      <c r="N209" s="361"/>
      <c r="O209" s="362"/>
      <c r="P209" s="363"/>
      <c r="Q209" s="363"/>
      <c r="R209" s="363"/>
      <c r="S209" s="364"/>
      <c r="T209" s="365"/>
      <c r="U209" s="366"/>
      <c r="V209" s="366"/>
      <c r="W209" s="366"/>
      <c r="X209" s="367"/>
      <c r="Y209" s="368"/>
      <c r="Z209" s="100"/>
      <c r="AA209" s="292" t="s">
        <v>236</v>
      </c>
      <c r="AQ209" s="122"/>
      <c r="AR209" s="123"/>
    </row>
    <row r="210" spans="1:44" s="101" customFormat="1" ht="27.75" customHeight="1">
      <c r="A210" s="87" t="s">
        <v>234</v>
      </c>
      <c r="B210" s="88">
        <v>30</v>
      </c>
      <c r="C210" s="87" t="s">
        <v>276</v>
      </c>
      <c r="D210" s="349">
        <v>0.56</v>
      </c>
      <c r="E210" s="349">
        <v>0.56</v>
      </c>
      <c r="F210" s="349" t="s">
        <v>141</v>
      </c>
      <c r="G210" s="349" t="s">
        <v>141</v>
      </c>
      <c r="H210" s="332">
        <v>1</v>
      </c>
      <c r="I210" s="340">
        <v>4</v>
      </c>
      <c r="J210" s="361"/>
      <c r="K210" s="361"/>
      <c r="L210" s="361"/>
      <c r="M210" s="361"/>
      <c r="N210" s="361"/>
      <c r="O210" s="362"/>
      <c r="P210" s="363"/>
      <c r="Q210" s="363"/>
      <c r="R210" s="363"/>
      <c r="S210" s="364"/>
      <c r="T210" s="365"/>
      <c r="U210" s="366"/>
      <c r="V210" s="366"/>
      <c r="W210" s="366"/>
      <c r="X210" s="367"/>
      <c r="Y210" s="368"/>
      <c r="Z210" s="100"/>
      <c r="AA210" s="292" t="s">
        <v>236</v>
      </c>
      <c r="AQ210" s="346"/>
      <c r="AR210" s="123"/>
    </row>
    <row r="211" spans="1:44" s="101" customFormat="1" ht="27.75" customHeight="1">
      <c r="A211" s="87" t="s">
        <v>234</v>
      </c>
      <c r="B211" s="88">
        <v>31</v>
      </c>
      <c r="C211" s="87" t="s">
        <v>277</v>
      </c>
      <c r="D211" s="369"/>
      <c r="E211" s="369"/>
      <c r="F211" s="370"/>
      <c r="G211" s="369"/>
      <c r="H211" s="332">
        <v>1</v>
      </c>
      <c r="I211" s="340">
        <v>6</v>
      </c>
      <c r="J211" s="337"/>
      <c r="K211" s="371"/>
      <c r="L211" s="337"/>
      <c r="M211" s="337"/>
      <c r="N211" s="93"/>
      <c r="O211" s="94"/>
      <c r="P211" s="198"/>
      <c r="Q211" s="198"/>
      <c r="R211" s="198"/>
      <c r="S211" s="169"/>
      <c r="T211" s="350"/>
      <c r="U211" s="95"/>
      <c r="V211" s="95"/>
      <c r="W211" s="95"/>
      <c r="X211" s="98">
        <f>M211+R211+W211</f>
        <v>0</v>
      </c>
      <c r="Y211" s="99"/>
      <c r="Z211" s="100"/>
      <c r="AA211" s="292" t="s">
        <v>236</v>
      </c>
      <c r="AQ211" s="346"/>
      <c r="AR211" s="123"/>
    </row>
    <row r="212" spans="1:44" s="101" customFormat="1" ht="27.75" customHeight="1">
      <c r="A212" s="87" t="s">
        <v>234</v>
      </c>
      <c r="B212" s="88">
        <v>32</v>
      </c>
      <c r="C212" s="87" t="s">
        <v>278</v>
      </c>
      <c r="D212" s="372"/>
      <c r="E212" s="373"/>
      <c r="F212" s="373"/>
      <c r="G212" s="373"/>
      <c r="H212" s="90"/>
      <c r="I212" s="91"/>
      <c r="J212" s="337"/>
      <c r="K212" s="198"/>
      <c r="L212" s="198"/>
      <c r="M212" s="198"/>
      <c r="N212" s="126"/>
      <c r="O212" s="94"/>
      <c r="P212" s="198"/>
      <c r="Q212" s="198"/>
      <c r="R212" s="198"/>
      <c r="S212" s="374"/>
      <c r="T212" s="97"/>
      <c r="U212" s="92"/>
      <c r="V212" s="95"/>
      <c r="W212" s="92"/>
      <c r="X212" s="98">
        <f>M212+R212+W212</f>
        <v>0</v>
      </c>
      <c r="Y212" s="320"/>
      <c r="Z212" s="100"/>
      <c r="AA212" s="292" t="s">
        <v>236</v>
      </c>
      <c r="AQ212" s="346"/>
      <c r="AR212" s="123"/>
    </row>
    <row r="213" spans="1:44" s="101" customFormat="1" ht="27.75" customHeight="1">
      <c r="A213" s="87" t="s">
        <v>234</v>
      </c>
      <c r="B213" s="88">
        <v>33</v>
      </c>
      <c r="C213" s="87" t="s">
        <v>279</v>
      </c>
      <c r="D213" s="373"/>
      <c r="E213" s="373"/>
      <c r="F213" s="375"/>
      <c r="G213" s="373"/>
      <c r="H213" s="376"/>
      <c r="I213" s="319"/>
      <c r="J213" s="198"/>
      <c r="K213" s="198"/>
      <c r="L213" s="198"/>
      <c r="M213" s="198"/>
      <c r="N213" s="93"/>
      <c r="O213" s="141"/>
      <c r="P213" s="198"/>
      <c r="Q213" s="198"/>
      <c r="R213" s="198"/>
      <c r="S213" s="169"/>
      <c r="T213" s="350"/>
      <c r="U213" s="95"/>
      <c r="V213" s="95"/>
      <c r="W213" s="95"/>
      <c r="X213" s="98">
        <f>M213+R213+W213</f>
        <v>0</v>
      </c>
      <c r="Y213" s="320"/>
      <c r="Z213" s="100"/>
      <c r="AA213" s="292" t="s">
        <v>236</v>
      </c>
      <c r="AQ213" s="346"/>
      <c r="AR213" s="123"/>
    </row>
    <row r="214" spans="1:54" s="203" customFormat="1" ht="27.75" customHeight="1">
      <c r="A214" s="87" t="s">
        <v>280</v>
      </c>
      <c r="B214" s="88">
        <v>1</v>
      </c>
      <c r="C214" s="87" t="s">
        <v>281</v>
      </c>
      <c r="D214" s="373"/>
      <c r="E214" s="373"/>
      <c r="F214" s="375"/>
      <c r="G214" s="373"/>
      <c r="H214" s="90">
        <v>6</v>
      </c>
      <c r="I214" s="91">
        <v>12.5</v>
      </c>
      <c r="J214" s="95"/>
      <c r="K214" s="95"/>
      <c r="L214" s="95"/>
      <c r="M214" s="92"/>
      <c r="N214" s="93">
        <v>3</v>
      </c>
      <c r="O214" s="94">
        <v>12</v>
      </c>
      <c r="P214" s="198"/>
      <c r="Q214" s="198"/>
      <c r="R214" s="198"/>
      <c r="S214" s="335">
        <v>3</v>
      </c>
      <c r="T214" s="97">
        <v>2</v>
      </c>
      <c r="U214" s="92"/>
      <c r="V214" s="95"/>
      <c r="W214" s="92"/>
      <c r="X214" s="98">
        <f>M214+R214+W214</f>
        <v>0</v>
      </c>
      <c r="Y214" s="99"/>
      <c r="Z214" s="212"/>
      <c r="AA214" s="199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346"/>
      <c r="AR214" s="123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</row>
    <row r="215" spans="1:54" s="203" customFormat="1" ht="34.5">
      <c r="A215" s="590" t="s">
        <v>57</v>
      </c>
      <c r="B215" s="591"/>
      <c r="C215" s="178"/>
      <c r="D215" s="377"/>
      <c r="E215" s="377"/>
      <c r="F215" s="378"/>
      <c r="G215" s="377"/>
      <c r="H215" s="180"/>
      <c r="I215" s="181"/>
      <c r="J215" s="181"/>
      <c r="K215" s="181"/>
      <c r="L215" s="181"/>
      <c r="M215" s="183">
        <f>SUM(M216:M296)</f>
        <v>-0.44000000000000006</v>
      </c>
      <c r="N215" s="181"/>
      <c r="O215" s="184">
        <f>SUM(O216:O295)</f>
        <v>57</v>
      </c>
      <c r="P215" s="379">
        <f>SUM(P216:P295)</f>
        <v>0</v>
      </c>
      <c r="Q215" s="380"/>
      <c r="R215" s="183">
        <f>SUM(R216:R296)</f>
        <v>0</v>
      </c>
      <c r="S215" s="181"/>
      <c r="T215" s="184">
        <f>SUM(T216:T295)</f>
        <v>31</v>
      </c>
      <c r="U215" s="185">
        <f>SUM(U216:U295)</f>
        <v>0</v>
      </c>
      <c r="V215" s="380"/>
      <c r="W215" s="183">
        <f>SUM(W216:W296)</f>
        <v>0</v>
      </c>
      <c r="X215" s="316">
        <f>M215+W215+R215</f>
        <v>-0.44000000000000006</v>
      </c>
      <c r="Y215" s="317"/>
      <c r="Z215" s="212"/>
      <c r="AA215" s="170">
        <f>+M215+R215+W215</f>
        <v>-0.44000000000000006</v>
      </c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346"/>
      <c r="AR215" s="123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</row>
    <row r="216" spans="1:44" s="203" customFormat="1" ht="27.75" customHeight="1">
      <c r="A216" s="87" t="s">
        <v>178</v>
      </c>
      <c r="B216" s="88">
        <v>1</v>
      </c>
      <c r="C216" s="87" t="s">
        <v>282</v>
      </c>
      <c r="D216" s="331">
        <v>0.25</v>
      </c>
      <c r="E216" s="331">
        <v>1.48</v>
      </c>
      <c r="F216" s="331">
        <v>0.45</v>
      </c>
      <c r="G216" s="331">
        <v>1.48</v>
      </c>
      <c r="H216" s="90">
        <v>0.7</v>
      </c>
      <c r="I216" s="91">
        <v>6</v>
      </c>
      <c r="J216" s="95"/>
      <c r="K216" s="95"/>
      <c r="L216" s="95"/>
      <c r="M216" s="95"/>
      <c r="N216" s="93"/>
      <c r="O216" s="141"/>
      <c r="P216" s="92"/>
      <c r="Q216" s="95"/>
      <c r="R216" s="92"/>
      <c r="S216" s="134"/>
      <c r="T216" s="97"/>
      <c r="U216" s="92"/>
      <c r="V216" s="95"/>
      <c r="W216" s="92"/>
      <c r="X216" s="98">
        <f aca="true" t="shared" si="9" ref="X216:X224">M216+R216+W216</f>
        <v>0</v>
      </c>
      <c r="Y216" s="99"/>
      <c r="Z216" s="212"/>
      <c r="AA216" s="381" t="s">
        <v>236</v>
      </c>
      <c r="AQ216" s="382"/>
      <c r="AR216" s="383"/>
    </row>
    <row r="217" spans="1:44" s="203" customFormat="1" ht="27.75" customHeight="1">
      <c r="A217" s="87" t="s">
        <v>178</v>
      </c>
      <c r="B217" s="88">
        <v>2</v>
      </c>
      <c r="C217" s="87" t="s">
        <v>283</v>
      </c>
      <c r="D217" s="343">
        <v>0.3</v>
      </c>
      <c r="E217" s="343">
        <v>1.23</v>
      </c>
      <c r="F217" s="343">
        <v>0.35</v>
      </c>
      <c r="G217" s="343">
        <v>1.24</v>
      </c>
      <c r="H217" s="90">
        <v>1</v>
      </c>
      <c r="I217" s="91">
        <v>4</v>
      </c>
      <c r="J217" s="92"/>
      <c r="K217" s="95"/>
      <c r="L217" s="337"/>
      <c r="M217" s="337"/>
      <c r="N217" s="93"/>
      <c r="O217" s="141"/>
      <c r="P217" s="92"/>
      <c r="Q217" s="95"/>
      <c r="R217" s="92"/>
      <c r="S217" s="96">
        <v>3</v>
      </c>
      <c r="T217" s="97">
        <v>2</v>
      </c>
      <c r="U217" s="92"/>
      <c r="V217" s="95"/>
      <c r="W217" s="92"/>
      <c r="X217" s="98">
        <f t="shared" si="9"/>
        <v>0</v>
      </c>
      <c r="Y217" s="99"/>
      <c r="Z217" s="190"/>
      <c r="AA217" s="381" t="s">
        <v>236</v>
      </c>
      <c r="AQ217" s="382"/>
      <c r="AR217" s="383"/>
    </row>
    <row r="218" spans="1:44" s="203" customFormat="1" ht="27.75" customHeight="1">
      <c r="A218" s="87" t="s">
        <v>178</v>
      </c>
      <c r="B218" s="88">
        <v>3</v>
      </c>
      <c r="C218" s="87" t="s">
        <v>284</v>
      </c>
      <c r="D218" s="343">
        <v>0.27</v>
      </c>
      <c r="E218" s="343">
        <v>1.01</v>
      </c>
      <c r="F218" s="343">
        <v>0.32</v>
      </c>
      <c r="G218" s="343">
        <v>1.02</v>
      </c>
      <c r="H218" s="90">
        <v>-0.07</v>
      </c>
      <c r="I218" s="91">
        <v>4</v>
      </c>
      <c r="J218" s="95"/>
      <c r="K218" s="95"/>
      <c r="L218" s="95"/>
      <c r="M218" s="95"/>
      <c r="N218" s="93"/>
      <c r="O218" s="141"/>
      <c r="P218" s="92"/>
      <c r="Q218" s="95"/>
      <c r="R218" s="92"/>
      <c r="S218" s="96">
        <v>3</v>
      </c>
      <c r="T218" s="97">
        <v>2</v>
      </c>
      <c r="U218" s="95"/>
      <c r="V218" s="95"/>
      <c r="W218" s="95"/>
      <c r="X218" s="98">
        <f t="shared" si="9"/>
        <v>0</v>
      </c>
      <c r="Y218" s="99"/>
      <c r="Z218" s="212"/>
      <c r="AA218" s="381" t="s">
        <v>180</v>
      </c>
      <c r="AQ218" s="382"/>
      <c r="AR218" s="383"/>
    </row>
    <row r="219" spans="1:44" s="203" customFormat="1" ht="27.75" customHeight="1">
      <c r="A219" s="87" t="s">
        <v>178</v>
      </c>
      <c r="B219" s="88">
        <v>4</v>
      </c>
      <c r="C219" s="87" t="s">
        <v>285</v>
      </c>
      <c r="D219" s="343">
        <v>0.25</v>
      </c>
      <c r="E219" s="343">
        <v>1.28</v>
      </c>
      <c r="F219" s="343">
        <v>0.3</v>
      </c>
      <c r="G219" s="343">
        <v>1.29</v>
      </c>
      <c r="H219" s="90">
        <v>1.46</v>
      </c>
      <c r="I219" s="91">
        <v>6</v>
      </c>
      <c r="J219" s="95"/>
      <c r="K219" s="95"/>
      <c r="L219" s="384"/>
      <c r="M219" s="384"/>
      <c r="N219" s="93"/>
      <c r="O219" s="141"/>
      <c r="P219" s="92"/>
      <c r="Q219" s="95"/>
      <c r="R219" s="92"/>
      <c r="S219" s="96">
        <v>3</v>
      </c>
      <c r="T219" s="97">
        <v>2</v>
      </c>
      <c r="U219" s="95"/>
      <c r="V219" s="95"/>
      <c r="W219" s="95"/>
      <c r="X219" s="98">
        <f t="shared" si="9"/>
        <v>0</v>
      </c>
      <c r="Y219" s="99"/>
      <c r="Z219" s="212"/>
      <c r="AA219" s="381" t="s">
        <v>180</v>
      </c>
      <c r="AQ219" s="385"/>
      <c r="AR219" s="386"/>
    </row>
    <row r="220" spans="1:44" s="203" customFormat="1" ht="27.75" customHeight="1">
      <c r="A220" s="87" t="s">
        <v>178</v>
      </c>
      <c r="B220" s="88">
        <v>5</v>
      </c>
      <c r="C220" s="87" t="s">
        <v>286</v>
      </c>
      <c r="D220" s="343">
        <v>0.43</v>
      </c>
      <c r="E220" s="343">
        <v>1.3</v>
      </c>
      <c r="F220" s="343">
        <v>0.48</v>
      </c>
      <c r="G220" s="343">
        <v>1.32</v>
      </c>
      <c r="H220" s="90">
        <v>1.9</v>
      </c>
      <c r="I220" s="91">
        <v>6</v>
      </c>
      <c r="J220" s="92"/>
      <c r="K220" s="95"/>
      <c r="L220" s="337"/>
      <c r="M220" s="337"/>
      <c r="N220" s="93"/>
      <c r="O220" s="141"/>
      <c r="P220" s="92"/>
      <c r="Q220" s="95"/>
      <c r="R220" s="92"/>
      <c r="S220" s="96">
        <v>3</v>
      </c>
      <c r="T220" s="97">
        <v>2</v>
      </c>
      <c r="U220" s="95"/>
      <c r="V220" s="95"/>
      <c r="W220" s="95"/>
      <c r="X220" s="98">
        <f t="shared" si="9"/>
        <v>0</v>
      </c>
      <c r="Y220" s="99"/>
      <c r="Z220" s="212"/>
      <c r="AA220" s="381" t="s">
        <v>180</v>
      </c>
      <c r="AQ220" s="125"/>
      <c r="AR220" s="383"/>
    </row>
    <row r="221" spans="1:44" s="203" customFormat="1" ht="27.75" customHeight="1">
      <c r="A221" s="87" t="s">
        <v>178</v>
      </c>
      <c r="B221" s="88">
        <v>6</v>
      </c>
      <c r="C221" s="87" t="s">
        <v>287</v>
      </c>
      <c r="D221" s="343">
        <v>0.45</v>
      </c>
      <c r="E221" s="343">
        <v>1.19</v>
      </c>
      <c r="F221" s="343">
        <v>0.5</v>
      </c>
      <c r="G221" s="343">
        <v>1.2</v>
      </c>
      <c r="H221" s="90">
        <v>1.85</v>
      </c>
      <c r="I221" s="91">
        <v>4</v>
      </c>
      <c r="J221" s="92"/>
      <c r="K221" s="95"/>
      <c r="L221" s="92"/>
      <c r="M221" s="95"/>
      <c r="N221" s="93"/>
      <c r="O221" s="141"/>
      <c r="P221" s="92"/>
      <c r="Q221" s="158"/>
      <c r="R221" s="106"/>
      <c r="S221" s="96">
        <v>3</v>
      </c>
      <c r="T221" s="97">
        <v>2</v>
      </c>
      <c r="U221" s="92"/>
      <c r="V221" s="95"/>
      <c r="W221" s="92"/>
      <c r="X221" s="98">
        <f t="shared" si="9"/>
        <v>0</v>
      </c>
      <c r="Y221" s="99"/>
      <c r="Z221" s="212"/>
      <c r="AA221" s="381" t="s">
        <v>180</v>
      </c>
      <c r="AQ221" s="125"/>
      <c r="AR221" s="383"/>
    </row>
    <row r="222" spans="1:44" s="203" customFormat="1" ht="27.75" customHeight="1">
      <c r="A222" s="87" t="s">
        <v>178</v>
      </c>
      <c r="B222" s="88">
        <v>7</v>
      </c>
      <c r="C222" s="87" t="s">
        <v>288</v>
      </c>
      <c r="D222" s="343">
        <v>0.47</v>
      </c>
      <c r="E222" s="343">
        <v>1.17</v>
      </c>
      <c r="F222" s="343">
        <v>0.55</v>
      </c>
      <c r="G222" s="343">
        <v>1.18</v>
      </c>
      <c r="H222" s="90">
        <v>1.84</v>
      </c>
      <c r="I222" s="91">
        <v>4</v>
      </c>
      <c r="J222" s="92"/>
      <c r="K222" s="95"/>
      <c r="L222" s="92"/>
      <c r="M222" s="92"/>
      <c r="N222" s="93"/>
      <c r="O222" s="141"/>
      <c r="P222" s="92"/>
      <c r="Q222" s="95"/>
      <c r="R222" s="106"/>
      <c r="S222" s="96">
        <v>3</v>
      </c>
      <c r="T222" s="97">
        <v>2</v>
      </c>
      <c r="U222" s="92"/>
      <c r="V222" s="95"/>
      <c r="W222" s="92"/>
      <c r="X222" s="98">
        <f t="shared" si="9"/>
        <v>0</v>
      </c>
      <c r="Y222" s="99"/>
      <c r="Z222" s="212"/>
      <c r="AA222" s="381" t="s">
        <v>180</v>
      </c>
      <c r="AQ222" s="92">
        <v>0.5</v>
      </c>
      <c r="AR222" s="383">
        <v>1</v>
      </c>
    </row>
    <row r="223" spans="1:54" s="391" customFormat="1" ht="27.75" customHeight="1">
      <c r="A223" s="87" t="s">
        <v>178</v>
      </c>
      <c r="B223" s="88">
        <v>8</v>
      </c>
      <c r="C223" s="87" t="s">
        <v>407</v>
      </c>
      <c r="D223" s="343"/>
      <c r="E223" s="343"/>
      <c r="F223" s="343"/>
      <c r="G223" s="343"/>
      <c r="H223" s="90"/>
      <c r="I223" s="91"/>
      <c r="J223" s="92"/>
      <c r="K223" s="95"/>
      <c r="L223" s="92"/>
      <c r="M223" s="92"/>
      <c r="N223" s="93">
        <v>3</v>
      </c>
      <c r="O223" s="141"/>
      <c r="P223" s="92"/>
      <c r="Q223" s="158"/>
      <c r="R223" s="106"/>
      <c r="S223" s="96"/>
      <c r="T223" s="97"/>
      <c r="U223" s="92"/>
      <c r="V223" s="95"/>
      <c r="W223" s="92"/>
      <c r="X223" s="98">
        <f t="shared" si="9"/>
        <v>0</v>
      </c>
      <c r="Y223" s="99"/>
      <c r="Z223" s="387"/>
      <c r="AA223" s="388" t="s">
        <v>180</v>
      </c>
      <c r="AB223" s="389">
        <f>G223-F223</f>
        <v>0</v>
      </c>
      <c r="AC223" s="390">
        <f>+G223</f>
        <v>0</v>
      </c>
      <c r="AD223" s="203"/>
      <c r="AE223" s="203"/>
      <c r="AF223" s="203"/>
      <c r="AG223" s="203"/>
      <c r="AH223" s="203"/>
      <c r="AI223" s="203"/>
      <c r="AJ223" s="203"/>
      <c r="AK223" s="203"/>
      <c r="AL223" s="203"/>
      <c r="AM223" s="203"/>
      <c r="AN223" s="203"/>
      <c r="AO223" s="203"/>
      <c r="AP223" s="203"/>
      <c r="AQ223" s="92">
        <v>0.5</v>
      </c>
      <c r="AR223" s="383">
        <v>1</v>
      </c>
      <c r="AS223" s="203"/>
      <c r="AT223" s="203"/>
      <c r="AU223" s="203"/>
      <c r="AV223" s="203"/>
      <c r="AW223" s="203"/>
      <c r="AX223" s="203"/>
      <c r="AY223" s="203"/>
      <c r="AZ223" s="203"/>
      <c r="BA223" s="203"/>
      <c r="BB223" s="203"/>
    </row>
    <row r="224" spans="1:54" s="391" customFormat="1" ht="27.75" customHeight="1">
      <c r="A224" s="87" t="s">
        <v>178</v>
      </c>
      <c r="B224" s="88">
        <v>9</v>
      </c>
      <c r="C224" s="87" t="s">
        <v>406</v>
      </c>
      <c r="D224" s="343"/>
      <c r="E224" s="343"/>
      <c r="F224" s="343"/>
      <c r="G224" s="343"/>
      <c r="H224" s="90"/>
      <c r="I224" s="91"/>
      <c r="J224" s="92"/>
      <c r="K224" s="95"/>
      <c r="L224" s="92"/>
      <c r="M224" s="92"/>
      <c r="N224" s="93"/>
      <c r="O224" s="141"/>
      <c r="P224" s="92"/>
      <c r="Q224" s="158"/>
      <c r="R224" s="106"/>
      <c r="S224" s="96"/>
      <c r="T224" s="97"/>
      <c r="U224" s="92"/>
      <c r="V224" s="95"/>
      <c r="W224" s="92"/>
      <c r="X224" s="98">
        <f t="shared" si="9"/>
        <v>0</v>
      </c>
      <c r="Y224" s="99"/>
      <c r="Z224" s="387"/>
      <c r="AA224" s="388" t="s">
        <v>180</v>
      </c>
      <c r="AD224" s="203"/>
      <c r="AE224" s="203"/>
      <c r="AF224" s="203"/>
      <c r="AG224" s="203"/>
      <c r="AH224" s="203"/>
      <c r="AI224" s="203"/>
      <c r="AJ224" s="203"/>
      <c r="AK224" s="203"/>
      <c r="AL224" s="203"/>
      <c r="AM224" s="203"/>
      <c r="AN224" s="203"/>
      <c r="AO224" s="203"/>
      <c r="AP224" s="203"/>
      <c r="AQ224" s="92">
        <v>0.5</v>
      </c>
      <c r="AR224" s="383">
        <v>1</v>
      </c>
      <c r="AS224" s="203"/>
      <c r="AT224" s="203"/>
      <c r="AU224" s="203"/>
      <c r="AV224" s="203"/>
      <c r="AW224" s="203"/>
      <c r="AX224" s="203"/>
      <c r="AY224" s="203"/>
      <c r="AZ224" s="203"/>
      <c r="BA224" s="203"/>
      <c r="BB224" s="203"/>
    </row>
    <row r="225" spans="1:54" s="391" customFormat="1" ht="27.75" customHeight="1">
      <c r="A225" s="87" t="s">
        <v>178</v>
      </c>
      <c r="B225" s="88">
        <v>10</v>
      </c>
      <c r="C225" s="87" t="s">
        <v>408</v>
      </c>
      <c r="D225" s="343"/>
      <c r="E225" s="343"/>
      <c r="F225" s="343"/>
      <c r="G225" s="343"/>
      <c r="H225" s="90"/>
      <c r="I225" s="91"/>
      <c r="J225" s="92"/>
      <c r="K225" s="92"/>
      <c r="L225" s="92"/>
      <c r="M225" s="92"/>
      <c r="N225" s="93"/>
      <c r="O225" s="141"/>
      <c r="P225" s="92"/>
      <c r="Q225" s="158"/>
      <c r="R225" s="106"/>
      <c r="S225" s="96"/>
      <c r="T225" s="97"/>
      <c r="U225" s="92"/>
      <c r="V225" s="95"/>
      <c r="W225" s="92"/>
      <c r="X225" s="98">
        <f>M225+R225+W225</f>
        <v>0</v>
      </c>
      <c r="Y225" s="99"/>
      <c r="Z225" s="387"/>
      <c r="AA225" s="388"/>
      <c r="AD225" s="203"/>
      <c r="AE225" s="203"/>
      <c r="AF225" s="203"/>
      <c r="AG225" s="203"/>
      <c r="AH225" s="203"/>
      <c r="AI225" s="203"/>
      <c r="AJ225" s="203"/>
      <c r="AK225" s="203"/>
      <c r="AL225" s="203"/>
      <c r="AM225" s="203"/>
      <c r="AN225" s="203"/>
      <c r="AO225" s="203"/>
      <c r="AP225" s="203"/>
      <c r="AQ225" s="92"/>
      <c r="AR225" s="383"/>
      <c r="AS225" s="203"/>
      <c r="AT225" s="203"/>
      <c r="AU225" s="203"/>
      <c r="AV225" s="203"/>
      <c r="AW225" s="203"/>
      <c r="AX225" s="203"/>
      <c r="AY225" s="203"/>
      <c r="AZ225" s="203"/>
      <c r="BA225" s="203"/>
      <c r="BB225" s="203"/>
    </row>
    <row r="226" spans="1:44" s="391" customFormat="1" ht="27.75" customHeight="1">
      <c r="A226" s="87" t="s">
        <v>178</v>
      </c>
      <c r="B226" s="88">
        <v>1</v>
      </c>
      <c r="C226" s="87" t="s">
        <v>289</v>
      </c>
      <c r="D226" s="343">
        <v>0.52</v>
      </c>
      <c r="E226" s="343">
        <v>0.83</v>
      </c>
      <c r="F226" s="343">
        <v>0.5</v>
      </c>
      <c r="G226" s="343">
        <v>0.8</v>
      </c>
      <c r="H226" s="90">
        <v>1.75</v>
      </c>
      <c r="I226" s="91">
        <v>6</v>
      </c>
      <c r="J226" s="92"/>
      <c r="K226" s="337"/>
      <c r="L226" s="92"/>
      <c r="M226" s="92"/>
      <c r="N226" s="93"/>
      <c r="O226" s="141"/>
      <c r="P226" s="92"/>
      <c r="Q226" s="95"/>
      <c r="R226" s="92"/>
      <c r="S226" s="96">
        <v>3</v>
      </c>
      <c r="T226" s="97">
        <v>2</v>
      </c>
      <c r="U226" s="95"/>
      <c r="V226" s="95"/>
      <c r="W226" s="95"/>
      <c r="X226" s="98">
        <f aca="true" t="shared" si="10" ref="X226:X233">M226+R226+W226</f>
        <v>0</v>
      </c>
      <c r="Y226" s="99"/>
      <c r="Z226" s="387"/>
      <c r="AA226" s="388" t="s">
        <v>180</v>
      </c>
      <c r="AB226" s="389">
        <f>G226-F226</f>
        <v>0.30000000000000004</v>
      </c>
      <c r="AC226" s="390">
        <f>+G226</f>
        <v>0.8</v>
      </c>
      <c r="AQ226" s="91">
        <v>0.5</v>
      </c>
      <c r="AR226" s="392">
        <v>1</v>
      </c>
    </row>
    <row r="227" spans="1:44" s="391" customFormat="1" ht="27.75" customHeight="1">
      <c r="A227" s="87" t="s">
        <v>178</v>
      </c>
      <c r="B227" s="88">
        <v>2</v>
      </c>
      <c r="C227" s="87" t="s">
        <v>290</v>
      </c>
      <c r="D227" s="343">
        <v>0.52</v>
      </c>
      <c r="E227" s="343">
        <v>0.83</v>
      </c>
      <c r="F227" s="343">
        <v>0.5</v>
      </c>
      <c r="G227" s="343">
        <v>0.8</v>
      </c>
      <c r="H227" s="90" t="s">
        <v>229</v>
      </c>
      <c r="I227" s="91">
        <v>6</v>
      </c>
      <c r="J227" s="92"/>
      <c r="K227" s="92"/>
      <c r="L227" s="92"/>
      <c r="M227" s="92"/>
      <c r="N227" s="93"/>
      <c r="O227" s="141"/>
      <c r="P227" s="198"/>
      <c r="Q227" s="198"/>
      <c r="R227" s="95"/>
      <c r="S227" s="96">
        <v>3</v>
      </c>
      <c r="T227" s="97">
        <v>2</v>
      </c>
      <c r="U227" s="95"/>
      <c r="V227" s="95"/>
      <c r="W227" s="95"/>
      <c r="X227" s="98">
        <f t="shared" si="10"/>
        <v>0</v>
      </c>
      <c r="Y227" s="99"/>
      <c r="Z227" s="387"/>
      <c r="AA227" s="388" t="s">
        <v>180</v>
      </c>
      <c r="AB227" s="389">
        <f>G227-F227</f>
        <v>0.30000000000000004</v>
      </c>
      <c r="AC227" s="390">
        <f>+G227</f>
        <v>0.8</v>
      </c>
      <c r="AQ227" s="91">
        <v>0.5</v>
      </c>
      <c r="AR227" s="392">
        <v>1</v>
      </c>
    </row>
    <row r="228" spans="1:54" s="203" customFormat="1" ht="27.75" customHeight="1">
      <c r="A228" s="87" t="s">
        <v>185</v>
      </c>
      <c r="B228" s="88">
        <v>1</v>
      </c>
      <c r="C228" s="87" t="s">
        <v>291</v>
      </c>
      <c r="D228" s="331">
        <v>0.6</v>
      </c>
      <c r="E228" s="331">
        <v>1.15</v>
      </c>
      <c r="F228" s="331">
        <v>0.6</v>
      </c>
      <c r="G228" s="331">
        <v>1.13</v>
      </c>
      <c r="H228" s="90">
        <v>1.75</v>
      </c>
      <c r="I228" s="91">
        <v>6</v>
      </c>
      <c r="J228" s="92">
        <v>1</v>
      </c>
      <c r="K228" s="337">
        <v>3</v>
      </c>
      <c r="L228" s="92">
        <v>4</v>
      </c>
      <c r="M228" s="92">
        <v>-0.07</v>
      </c>
      <c r="N228" s="93"/>
      <c r="O228" s="141"/>
      <c r="P228" s="198"/>
      <c r="Q228" s="198"/>
      <c r="R228" s="198"/>
      <c r="S228" s="134"/>
      <c r="T228" s="97"/>
      <c r="U228" s="92"/>
      <c r="V228" s="95"/>
      <c r="W228" s="92"/>
      <c r="X228" s="98">
        <f t="shared" si="10"/>
        <v>-0.07</v>
      </c>
      <c r="Y228" s="99" t="s">
        <v>415</v>
      </c>
      <c r="Z228" s="212"/>
      <c r="AA228" s="381" t="s">
        <v>180</v>
      </c>
      <c r="AD228" s="391"/>
      <c r="AE228" s="391"/>
      <c r="AF228" s="391"/>
      <c r="AG228" s="391"/>
      <c r="AH228" s="391"/>
      <c r="AI228" s="391"/>
      <c r="AJ228" s="391"/>
      <c r="AK228" s="391"/>
      <c r="AL228" s="391"/>
      <c r="AM228" s="391"/>
      <c r="AN228" s="391"/>
      <c r="AO228" s="391"/>
      <c r="AP228" s="391"/>
      <c r="AQ228" s="91">
        <v>0.5</v>
      </c>
      <c r="AR228" s="392">
        <v>1</v>
      </c>
      <c r="AS228" s="391"/>
      <c r="AT228" s="391"/>
      <c r="AU228" s="391"/>
      <c r="AV228" s="391"/>
      <c r="AW228" s="391"/>
      <c r="AX228" s="391"/>
      <c r="AY228" s="391"/>
      <c r="AZ228" s="391"/>
      <c r="BA228" s="391"/>
      <c r="BB228" s="391"/>
    </row>
    <row r="229" spans="1:54" s="203" customFormat="1" ht="27.75" customHeight="1">
      <c r="A229" s="87" t="s">
        <v>185</v>
      </c>
      <c r="B229" s="88"/>
      <c r="C229" s="87" t="s">
        <v>293</v>
      </c>
      <c r="D229" s="331"/>
      <c r="E229" s="331"/>
      <c r="F229" s="331"/>
      <c r="G229" s="331"/>
      <c r="H229" s="90">
        <v>2</v>
      </c>
      <c r="I229" s="91">
        <v>6</v>
      </c>
      <c r="J229" s="92"/>
      <c r="K229" s="92"/>
      <c r="L229" s="92"/>
      <c r="M229" s="92"/>
      <c r="N229" s="93"/>
      <c r="O229" s="141"/>
      <c r="P229" s="198"/>
      <c r="Q229" s="198"/>
      <c r="R229" s="198"/>
      <c r="S229" s="134"/>
      <c r="T229" s="97"/>
      <c r="U229" s="92"/>
      <c r="V229" s="95"/>
      <c r="W229" s="92"/>
      <c r="X229" s="98">
        <f t="shared" si="10"/>
        <v>0</v>
      </c>
      <c r="Y229" s="99"/>
      <c r="Z229" s="212"/>
      <c r="AA229" s="381" t="s">
        <v>180</v>
      </c>
      <c r="AD229" s="391"/>
      <c r="AE229" s="391"/>
      <c r="AF229" s="391"/>
      <c r="AG229" s="391"/>
      <c r="AH229" s="391"/>
      <c r="AI229" s="391"/>
      <c r="AJ229" s="391"/>
      <c r="AK229" s="391"/>
      <c r="AL229" s="391"/>
      <c r="AM229" s="391"/>
      <c r="AN229" s="391"/>
      <c r="AO229" s="391"/>
      <c r="AP229" s="391"/>
      <c r="AQ229" s="393"/>
      <c r="AR229" s="392"/>
      <c r="AS229" s="391"/>
      <c r="AT229" s="391"/>
      <c r="AU229" s="391"/>
      <c r="AV229" s="391"/>
      <c r="AW229" s="391"/>
      <c r="AX229" s="391"/>
      <c r="AY229" s="391"/>
      <c r="AZ229" s="391"/>
      <c r="BA229" s="391"/>
      <c r="BB229" s="391"/>
    </row>
    <row r="230" spans="1:44" s="203" customFormat="1" ht="27.75" customHeight="1">
      <c r="A230" s="87" t="s">
        <v>185</v>
      </c>
      <c r="B230" s="88">
        <v>2</v>
      </c>
      <c r="C230" s="87" t="s">
        <v>294</v>
      </c>
      <c r="D230" s="331">
        <v>0.4</v>
      </c>
      <c r="E230" s="331">
        <v>1.07</v>
      </c>
      <c r="F230" s="331">
        <v>0.32</v>
      </c>
      <c r="G230" s="331">
        <v>1.05</v>
      </c>
      <c r="H230" s="90">
        <v>2</v>
      </c>
      <c r="I230" s="91">
        <v>6</v>
      </c>
      <c r="J230" s="92">
        <v>2</v>
      </c>
      <c r="K230" s="337" t="s">
        <v>133</v>
      </c>
      <c r="L230" s="92">
        <v>4</v>
      </c>
      <c r="M230" s="92">
        <v>-0.21</v>
      </c>
      <c r="N230" s="93"/>
      <c r="O230" s="94"/>
      <c r="P230" s="198"/>
      <c r="Q230" s="198"/>
      <c r="R230" s="198"/>
      <c r="S230" s="96"/>
      <c r="T230" s="97"/>
      <c r="U230" s="95"/>
      <c r="V230" s="337"/>
      <c r="W230" s="92"/>
      <c r="X230" s="98">
        <f t="shared" si="10"/>
        <v>-0.21</v>
      </c>
      <c r="Y230" s="99" t="s">
        <v>415</v>
      </c>
      <c r="Z230" s="212"/>
      <c r="AA230" s="381" t="s">
        <v>292</v>
      </c>
      <c r="AQ230" s="92">
        <v>3</v>
      </c>
      <c r="AR230" s="383">
        <v>2</v>
      </c>
    </row>
    <row r="231" spans="1:44" s="203" customFormat="1" ht="27.75" customHeight="1">
      <c r="A231" s="87" t="s">
        <v>185</v>
      </c>
      <c r="B231" s="88"/>
      <c r="C231" s="87" t="s">
        <v>295</v>
      </c>
      <c r="D231" s="331"/>
      <c r="E231" s="331"/>
      <c r="F231" s="331"/>
      <c r="G231" s="331"/>
      <c r="H231" s="90">
        <v>2</v>
      </c>
      <c r="I231" s="91">
        <v>6</v>
      </c>
      <c r="J231" s="92"/>
      <c r="K231" s="92"/>
      <c r="L231" s="92"/>
      <c r="M231" s="92"/>
      <c r="N231" s="93"/>
      <c r="O231" s="94"/>
      <c r="P231" s="198"/>
      <c r="Q231" s="198"/>
      <c r="R231" s="198"/>
      <c r="S231" s="96"/>
      <c r="T231" s="97"/>
      <c r="U231" s="95"/>
      <c r="V231" s="337"/>
      <c r="W231" s="92"/>
      <c r="X231" s="98">
        <f t="shared" si="10"/>
        <v>0</v>
      </c>
      <c r="Y231" s="99"/>
      <c r="Z231" s="212"/>
      <c r="AA231" s="381" t="s">
        <v>292</v>
      </c>
      <c r="AQ231" s="92">
        <v>3</v>
      </c>
      <c r="AR231" s="383">
        <v>2</v>
      </c>
    </row>
    <row r="232" spans="1:44" s="203" customFormat="1" ht="27.75" customHeight="1">
      <c r="A232" s="87" t="s">
        <v>185</v>
      </c>
      <c r="B232" s="88">
        <v>3</v>
      </c>
      <c r="C232" s="87" t="s">
        <v>394</v>
      </c>
      <c r="D232" s="322"/>
      <c r="E232" s="322"/>
      <c r="F232" s="322"/>
      <c r="G232" s="322"/>
      <c r="H232" s="90"/>
      <c r="I232" s="319"/>
      <c r="J232" s="95"/>
      <c r="K232" s="95"/>
      <c r="L232" s="95"/>
      <c r="M232" s="95"/>
      <c r="N232" s="93">
        <v>1</v>
      </c>
      <c r="O232" s="94">
        <v>2</v>
      </c>
      <c r="P232" s="198"/>
      <c r="Q232" s="198"/>
      <c r="R232" s="198"/>
      <c r="S232" s="96"/>
      <c r="T232" s="97"/>
      <c r="U232" s="198"/>
      <c r="V232" s="198"/>
      <c r="W232" s="198"/>
      <c r="X232" s="98">
        <f t="shared" si="10"/>
        <v>0</v>
      </c>
      <c r="Y232" s="99"/>
      <c r="Z232" s="212"/>
      <c r="AA232" s="381" t="s">
        <v>292</v>
      </c>
      <c r="AQ232" s="125"/>
      <c r="AR232" s="383"/>
    </row>
    <row r="233" spans="1:44" s="203" customFormat="1" ht="27.75" customHeight="1">
      <c r="A233" s="87" t="s">
        <v>185</v>
      </c>
      <c r="B233" s="88">
        <v>4</v>
      </c>
      <c r="C233" s="87" t="s">
        <v>395</v>
      </c>
      <c r="D233" s="89"/>
      <c r="E233" s="89"/>
      <c r="F233" s="89"/>
      <c r="G233" s="89"/>
      <c r="H233" s="90"/>
      <c r="I233" s="319"/>
      <c r="J233" s="95"/>
      <c r="K233" s="95"/>
      <c r="L233" s="95"/>
      <c r="M233" s="95"/>
      <c r="N233" s="93"/>
      <c r="O233" s="94"/>
      <c r="P233" s="92"/>
      <c r="Q233" s="95"/>
      <c r="R233" s="92"/>
      <c r="S233" s="96">
        <v>3</v>
      </c>
      <c r="T233" s="97">
        <v>2</v>
      </c>
      <c r="U233" s="198"/>
      <c r="V233" s="198"/>
      <c r="W233" s="198"/>
      <c r="X233" s="98">
        <f t="shared" si="10"/>
        <v>0</v>
      </c>
      <c r="Y233" s="99"/>
      <c r="Z233" s="212"/>
      <c r="AA233" s="381" t="s">
        <v>292</v>
      </c>
      <c r="AQ233" s="125"/>
      <c r="AR233" s="383"/>
    </row>
    <row r="234" spans="1:44" s="203" customFormat="1" ht="27.75" customHeight="1">
      <c r="A234" s="87" t="s">
        <v>194</v>
      </c>
      <c r="B234" s="88">
        <v>1</v>
      </c>
      <c r="C234" s="87" t="s">
        <v>296</v>
      </c>
      <c r="D234" s="331"/>
      <c r="E234" s="331"/>
      <c r="F234" s="331"/>
      <c r="G234" s="331" t="s">
        <v>229</v>
      </c>
      <c r="H234" s="332">
        <v>1</v>
      </c>
      <c r="I234" s="340">
        <v>4</v>
      </c>
      <c r="J234" s="198"/>
      <c r="K234" s="198"/>
      <c r="L234" s="198"/>
      <c r="M234" s="198"/>
      <c r="N234" s="334">
        <v>1</v>
      </c>
      <c r="O234" s="94">
        <v>1</v>
      </c>
      <c r="P234" s="92"/>
      <c r="Q234" s="337"/>
      <c r="R234" s="337"/>
      <c r="S234" s="96">
        <v>3</v>
      </c>
      <c r="T234" s="336">
        <v>2</v>
      </c>
      <c r="U234" s="92"/>
      <c r="V234" s="95"/>
      <c r="W234" s="92"/>
      <c r="X234" s="98">
        <f aca="true" t="shared" si="11" ref="X234:X292">M234+R234+W234</f>
        <v>0</v>
      </c>
      <c r="Y234" s="99"/>
      <c r="Z234" s="212"/>
      <c r="AA234" s="381" t="s">
        <v>297</v>
      </c>
      <c r="AQ234" s="125"/>
      <c r="AR234" s="383"/>
    </row>
    <row r="235" spans="1:44" s="203" customFormat="1" ht="27.75" customHeight="1">
      <c r="A235" s="87" t="s">
        <v>194</v>
      </c>
      <c r="B235" s="88">
        <v>2</v>
      </c>
      <c r="C235" s="87" t="s">
        <v>299</v>
      </c>
      <c r="D235" s="505">
        <v>0.03</v>
      </c>
      <c r="E235" s="506">
        <v>0.59</v>
      </c>
      <c r="F235" s="505">
        <v>0.25</v>
      </c>
      <c r="G235" s="506">
        <v>0.62</v>
      </c>
      <c r="H235" s="332">
        <v>1</v>
      </c>
      <c r="I235" s="340">
        <v>6.5</v>
      </c>
      <c r="J235" s="92">
        <v>1</v>
      </c>
      <c r="K235" s="92">
        <v>3.17</v>
      </c>
      <c r="L235" s="92">
        <v>5</v>
      </c>
      <c r="M235" s="92">
        <v>-0.13</v>
      </c>
      <c r="N235" s="334"/>
      <c r="O235" s="94"/>
      <c r="P235" s="198"/>
      <c r="Q235" s="337"/>
      <c r="R235" s="337"/>
      <c r="S235" s="96"/>
      <c r="T235" s="336"/>
      <c r="U235" s="95"/>
      <c r="V235" s="95"/>
      <c r="W235" s="95"/>
      <c r="X235" s="98">
        <f t="shared" si="11"/>
        <v>-0.13</v>
      </c>
      <c r="Y235" s="99" t="s">
        <v>415</v>
      </c>
      <c r="Z235" s="212"/>
      <c r="AA235" s="381" t="s">
        <v>297</v>
      </c>
      <c r="AQ235" s="125"/>
      <c r="AR235" s="383"/>
    </row>
    <row r="236" spans="1:44" s="203" customFormat="1" ht="27.75" customHeight="1">
      <c r="A236" s="87" t="s">
        <v>194</v>
      </c>
      <c r="B236" s="88">
        <v>3</v>
      </c>
      <c r="C236" s="87" t="s">
        <v>298</v>
      </c>
      <c r="D236" s="505">
        <v>0.33</v>
      </c>
      <c r="E236" s="506">
        <v>0.65</v>
      </c>
      <c r="F236" s="505">
        <v>0.41</v>
      </c>
      <c r="G236" s="506">
        <v>0.66</v>
      </c>
      <c r="H236" s="332">
        <v>1</v>
      </c>
      <c r="I236" s="340">
        <v>6</v>
      </c>
      <c r="J236" s="92">
        <v>1</v>
      </c>
      <c r="K236" s="92">
        <v>1.2</v>
      </c>
      <c r="L236" s="92">
        <v>4</v>
      </c>
      <c r="M236" s="92">
        <v>-0.03</v>
      </c>
      <c r="N236" s="334"/>
      <c r="O236" s="360"/>
      <c r="P236" s="198"/>
      <c r="Q236" s="198"/>
      <c r="R236" s="198"/>
      <c r="S236" s="96"/>
      <c r="T236" s="336"/>
      <c r="U236" s="95"/>
      <c r="V236" s="95"/>
      <c r="W236" s="95"/>
      <c r="X236" s="98">
        <f t="shared" si="11"/>
        <v>-0.03</v>
      </c>
      <c r="Y236" s="99" t="s">
        <v>415</v>
      </c>
      <c r="Z236" s="212"/>
      <c r="AA236" s="381" t="s">
        <v>297</v>
      </c>
      <c r="AQ236" s="394"/>
      <c r="AR236" s="395"/>
    </row>
    <row r="237" spans="1:44" s="203" customFormat="1" ht="27.75" customHeight="1">
      <c r="A237" s="87" t="s">
        <v>194</v>
      </c>
      <c r="B237" s="88"/>
      <c r="C237" s="87" t="s">
        <v>300</v>
      </c>
      <c r="D237" s="331"/>
      <c r="E237" s="331"/>
      <c r="F237" s="331"/>
      <c r="G237" s="331"/>
      <c r="H237" s="332">
        <v>1</v>
      </c>
      <c r="I237" s="340">
        <v>6</v>
      </c>
      <c r="J237" s="198"/>
      <c r="K237" s="198"/>
      <c r="L237" s="337"/>
      <c r="M237" s="337"/>
      <c r="N237" s="334"/>
      <c r="O237" s="360"/>
      <c r="P237" s="198"/>
      <c r="Q237" s="198"/>
      <c r="R237" s="198"/>
      <c r="S237" s="342"/>
      <c r="T237" s="336"/>
      <c r="U237" s="337"/>
      <c r="V237" s="337"/>
      <c r="W237" s="337"/>
      <c r="X237" s="98">
        <f t="shared" si="11"/>
        <v>0</v>
      </c>
      <c r="Y237" s="99"/>
      <c r="Z237" s="212"/>
      <c r="AA237" s="381" t="s">
        <v>297</v>
      </c>
      <c r="AQ237" s="394"/>
      <c r="AR237" s="395"/>
    </row>
    <row r="238" spans="1:44" s="203" customFormat="1" ht="27.75" customHeight="1">
      <c r="A238" s="87" t="s">
        <v>85</v>
      </c>
      <c r="B238" s="88">
        <v>1</v>
      </c>
      <c r="C238" s="87" t="s">
        <v>301</v>
      </c>
      <c r="D238" s="331"/>
      <c r="E238" s="331"/>
      <c r="F238" s="331"/>
      <c r="G238" s="331"/>
      <c r="H238" s="90">
        <v>1</v>
      </c>
      <c r="I238" s="91">
        <v>6</v>
      </c>
      <c r="J238" s="92"/>
      <c r="K238" s="95"/>
      <c r="L238" s="95"/>
      <c r="M238" s="92"/>
      <c r="N238" s="126"/>
      <c r="O238" s="94"/>
      <c r="P238" s="198"/>
      <c r="Q238" s="198"/>
      <c r="R238" s="198"/>
      <c r="S238" s="169"/>
      <c r="T238" s="350"/>
      <c r="U238" s="95"/>
      <c r="V238" s="95"/>
      <c r="W238" s="95"/>
      <c r="X238" s="98">
        <f t="shared" si="11"/>
        <v>0</v>
      </c>
      <c r="Y238" s="396"/>
      <c r="Z238" s="212"/>
      <c r="AA238" s="199" t="s">
        <v>302</v>
      </c>
      <c r="AB238" s="203">
        <f>G238-F238</f>
        <v>0</v>
      </c>
      <c r="AC238" s="203">
        <f>+G238</f>
        <v>0</v>
      </c>
      <c r="AQ238" s="394"/>
      <c r="AR238" s="395"/>
    </row>
    <row r="239" spans="1:44" s="203" customFormat="1" ht="27.75" customHeight="1">
      <c r="A239" s="87" t="s">
        <v>85</v>
      </c>
      <c r="B239" s="88">
        <v>2</v>
      </c>
      <c r="C239" s="87" t="s">
        <v>303</v>
      </c>
      <c r="D239" s="331">
        <v>0.35</v>
      </c>
      <c r="E239" s="331">
        <v>0.35</v>
      </c>
      <c r="F239" s="331">
        <v>0.15</v>
      </c>
      <c r="G239" s="331">
        <v>0.15</v>
      </c>
      <c r="H239" s="90">
        <v>1</v>
      </c>
      <c r="I239" s="91">
        <v>6</v>
      </c>
      <c r="J239" s="92"/>
      <c r="K239" s="95"/>
      <c r="L239" s="95"/>
      <c r="M239" s="92"/>
      <c r="N239" s="126"/>
      <c r="O239" s="94"/>
      <c r="P239" s="198"/>
      <c r="Q239" s="198"/>
      <c r="R239" s="198"/>
      <c r="S239" s="169"/>
      <c r="T239" s="350"/>
      <c r="U239" s="95"/>
      <c r="V239" s="95"/>
      <c r="W239" s="95"/>
      <c r="X239" s="98">
        <f t="shared" si="11"/>
        <v>0</v>
      </c>
      <c r="Y239" s="396"/>
      <c r="Z239" s="212"/>
      <c r="AA239" s="199" t="s">
        <v>302</v>
      </c>
      <c r="AB239" s="203" t="e">
        <f>#N/A</f>
        <v>#N/A</v>
      </c>
      <c r="AC239" s="203" t="e">
        <f>#N/A</f>
        <v>#N/A</v>
      </c>
      <c r="AQ239" s="394"/>
      <c r="AR239" s="395"/>
    </row>
    <row r="240" spans="1:44" s="203" customFormat="1" ht="27.75" customHeight="1">
      <c r="A240" s="87" t="s">
        <v>85</v>
      </c>
      <c r="B240" s="88">
        <v>3</v>
      </c>
      <c r="C240" s="87" t="s">
        <v>304</v>
      </c>
      <c r="D240" s="331"/>
      <c r="E240" s="331"/>
      <c r="F240" s="331"/>
      <c r="G240" s="331"/>
      <c r="H240" s="90">
        <v>1</v>
      </c>
      <c r="I240" s="91">
        <v>4</v>
      </c>
      <c r="J240" s="92"/>
      <c r="K240" s="95"/>
      <c r="L240" s="95"/>
      <c r="M240" s="92"/>
      <c r="N240" s="93"/>
      <c r="O240" s="141"/>
      <c r="P240" s="198"/>
      <c r="Q240" s="198"/>
      <c r="R240" s="198"/>
      <c r="S240" s="96">
        <v>0.25</v>
      </c>
      <c r="T240" s="336">
        <v>1</v>
      </c>
      <c r="U240" s="337"/>
      <c r="V240" s="92"/>
      <c r="W240" s="92"/>
      <c r="X240" s="98">
        <f t="shared" si="11"/>
        <v>0</v>
      </c>
      <c r="Y240" s="99"/>
      <c r="Z240" s="212"/>
      <c r="AA240" s="381" t="s">
        <v>302</v>
      </c>
      <c r="AB240" s="389" t="e">
        <f>#N/A</f>
        <v>#N/A</v>
      </c>
      <c r="AC240" s="390" t="e">
        <f>#N/A</f>
        <v>#N/A</v>
      </c>
      <c r="AD240" s="351"/>
      <c r="AE240" s="351"/>
      <c r="AF240" s="351"/>
      <c r="AG240" s="352"/>
      <c r="AH240" s="351"/>
      <c r="AQ240" s="135">
        <v>2</v>
      </c>
      <c r="AR240" s="204">
        <v>1</v>
      </c>
    </row>
    <row r="241" spans="1:44" s="203" customFormat="1" ht="27.75" customHeight="1">
      <c r="A241" s="87" t="s">
        <v>85</v>
      </c>
      <c r="B241" s="88">
        <v>4</v>
      </c>
      <c r="C241" s="87" t="s">
        <v>305</v>
      </c>
      <c r="D241" s="331"/>
      <c r="E241" s="331"/>
      <c r="F241" s="331"/>
      <c r="G241" s="331"/>
      <c r="H241" s="90">
        <v>1</v>
      </c>
      <c r="I241" s="91">
        <v>4</v>
      </c>
      <c r="J241" s="92"/>
      <c r="K241" s="95"/>
      <c r="L241" s="95"/>
      <c r="M241" s="92"/>
      <c r="N241" s="93"/>
      <c r="O241" s="141"/>
      <c r="P241" s="198"/>
      <c r="Q241" s="198"/>
      <c r="R241" s="198"/>
      <c r="S241" s="96">
        <v>0.25</v>
      </c>
      <c r="T241" s="336">
        <v>1</v>
      </c>
      <c r="U241" s="337"/>
      <c r="V241" s="92"/>
      <c r="W241" s="92"/>
      <c r="X241" s="98">
        <f t="shared" si="11"/>
        <v>0</v>
      </c>
      <c r="Y241" s="99"/>
      <c r="Z241" s="212"/>
      <c r="AA241" s="381" t="s">
        <v>302</v>
      </c>
      <c r="AB241" s="389" t="e">
        <f>#N/A</f>
        <v>#N/A</v>
      </c>
      <c r="AC241" s="390" t="e">
        <f>#N/A</f>
        <v>#N/A</v>
      </c>
      <c r="AD241" s="351"/>
      <c r="AE241" s="351"/>
      <c r="AF241" s="351"/>
      <c r="AG241" s="352"/>
      <c r="AH241" s="351"/>
      <c r="AQ241" s="135">
        <v>2</v>
      </c>
      <c r="AR241" s="204">
        <v>1</v>
      </c>
    </row>
    <row r="242" spans="1:44" s="203" customFormat="1" ht="27.75" customHeight="1">
      <c r="A242" s="87" t="s">
        <v>85</v>
      </c>
      <c r="B242" s="88">
        <v>5</v>
      </c>
      <c r="C242" s="87" t="s">
        <v>306</v>
      </c>
      <c r="D242" s="331"/>
      <c r="E242" s="331"/>
      <c r="F242" s="331"/>
      <c r="G242" s="331"/>
      <c r="H242" s="90">
        <v>1</v>
      </c>
      <c r="I242" s="91">
        <v>4</v>
      </c>
      <c r="J242" s="92"/>
      <c r="K242" s="95"/>
      <c r="L242" s="95"/>
      <c r="M242" s="92"/>
      <c r="N242" s="93">
        <v>0.5</v>
      </c>
      <c r="O242" s="94">
        <v>2</v>
      </c>
      <c r="P242" s="92"/>
      <c r="Q242" s="337"/>
      <c r="R242" s="92"/>
      <c r="S242" s="169"/>
      <c r="T242" s="350"/>
      <c r="U242" s="95"/>
      <c r="V242" s="95"/>
      <c r="W242" s="95"/>
      <c r="X242" s="98">
        <f t="shared" si="11"/>
        <v>0</v>
      </c>
      <c r="Y242" s="99"/>
      <c r="Z242" s="212"/>
      <c r="AA242" s="381" t="s">
        <v>302</v>
      </c>
      <c r="AB242" s="389" t="e">
        <f>#N/A</f>
        <v>#N/A</v>
      </c>
      <c r="AC242" s="390" t="e">
        <f>#N/A</f>
        <v>#N/A</v>
      </c>
      <c r="AQ242" s="382"/>
      <c r="AR242" s="382"/>
    </row>
    <row r="243" spans="1:44" s="203" customFormat="1" ht="27.75" customHeight="1">
      <c r="A243" s="87" t="s">
        <v>85</v>
      </c>
      <c r="B243" s="88">
        <v>6</v>
      </c>
      <c r="C243" s="87" t="s">
        <v>307</v>
      </c>
      <c r="D243" s="331"/>
      <c r="E243" s="331"/>
      <c r="F243" s="331"/>
      <c r="G243" s="331"/>
      <c r="H243" s="90">
        <v>1</v>
      </c>
      <c r="I243" s="91">
        <v>4</v>
      </c>
      <c r="J243" s="92"/>
      <c r="K243" s="95"/>
      <c r="L243" s="95"/>
      <c r="M243" s="92"/>
      <c r="N243" s="126"/>
      <c r="O243" s="94"/>
      <c r="P243" s="92"/>
      <c r="Q243" s="92"/>
      <c r="R243" s="92"/>
      <c r="S243" s="96"/>
      <c r="T243" s="97"/>
      <c r="U243" s="95"/>
      <c r="V243" s="95"/>
      <c r="W243" s="95"/>
      <c r="X243" s="98">
        <f t="shared" si="11"/>
        <v>0</v>
      </c>
      <c r="Y243" s="396"/>
      <c r="Z243" s="212"/>
      <c r="AA243" s="199" t="s">
        <v>302</v>
      </c>
      <c r="AB243" s="203" t="e">
        <f>#N/A</f>
        <v>#N/A</v>
      </c>
      <c r="AC243" s="203" t="e">
        <f>#N/A</f>
        <v>#N/A</v>
      </c>
      <c r="AQ243" s="382"/>
      <c r="AR243" s="382"/>
    </row>
    <row r="244" spans="1:44" s="203" customFormat="1" ht="27.75" customHeight="1">
      <c r="A244" s="87" t="s">
        <v>85</v>
      </c>
      <c r="B244" s="88">
        <v>7</v>
      </c>
      <c r="C244" s="87" t="s">
        <v>308</v>
      </c>
      <c r="D244" s="331"/>
      <c r="E244" s="331"/>
      <c r="F244" s="331"/>
      <c r="G244" s="331"/>
      <c r="H244" s="90">
        <v>1</v>
      </c>
      <c r="I244" s="91">
        <v>6</v>
      </c>
      <c r="J244" s="92"/>
      <c r="K244" s="95"/>
      <c r="L244" s="95"/>
      <c r="M244" s="92"/>
      <c r="N244" s="93"/>
      <c r="O244" s="141"/>
      <c r="P244" s="95"/>
      <c r="Q244" s="95"/>
      <c r="R244" s="95"/>
      <c r="S244" s="169"/>
      <c r="T244" s="350"/>
      <c r="U244" s="95"/>
      <c r="V244" s="95"/>
      <c r="W244" s="95"/>
      <c r="X244" s="98">
        <f t="shared" si="11"/>
        <v>0</v>
      </c>
      <c r="Y244" s="99"/>
      <c r="Z244" s="212"/>
      <c r="AA244" s="381" t="s">
        <v>302</v>
      </c>
      <c r="AB244" s="389" t="e">
        <f>#N/A</f>
        <v>#N/A</v>
      </c>
      <c r="AC244" s="390" t="e">
        <f>#N/A</f>
        <v>#N/A</v>
      </c>
      <c r="AQ244" s="382"/>
      <c r="AR244" s="382"/>
    </row>
    <row r="245" spans="1:44" s="203" customFormat="1" ht="27.75" customHeight="1">
      <c r="A245" s="87" t="s">
        <v>85</v>
      </c>
      <c r="B245" s="88">
        <v>8</v>
      </c>
      <c r="C245" s="87" t="s">
        <v>309</v>
      </c>
      <c r="D245" s="331"/>
      <c r="E245" s="331"/>
      <c r="F245" s="331"/>
      <c r="G245" s="331"/>
      <c r="H245" s="90">
        <v>1</v>
      </c>
      <c r="I245" s="91">
        <v>4</v>
      </c>
      <c r="J245" s="92"/>
      <c r="K245" s="95"/>
      <c r="L245" s="95"/>
      <c r="M245" s="92"/>
      <c r="N245" s="126"/>
      <c r="O245" s="94"/>
      <c r="P245" s="92"/>
      <c r="Q245" s="92"/>
      <c r="R245" s="92"/>
      <c r="S245" s="96"/>
      <c r="T245" s="97"/>
      <c r="U245" s="95"/>
      <c r="V245" s="95"/>
      <c r="W245" s="95"/>
      <c r="X245" s="98">
        <f t="shared" si="11"/>
        <v>0</v>
      </c>
      <c r="Y245" s="396"/>
      <c r="Z245" s="212"/>
      <c r="AA245" s="199" t="s">
        <v>302</v>
      </c>
      <c r="AB245" s="203" t="e">
        <f>#N/A</f>
        <v>#N/A</v>
      </c>
      <c r="AC245" s="203" t="e">
        <f>#N/A</f>
        <v>#N/A</v>
      </c>
      <c r="AD245" s="351"/>
      <c r="AE245" s="351"/>
      <c r="AF245" s="351"/>
      <c r="AG245" s="352"/>
      <c r="AH245" s="351"/>
      <c r="AQ245" s="135">
        <v>1</v>
      </c>
      <c r="AR245" s="204">
        <v>1</v>
      </c>
    </row>
    <row r="246" spans="1:44" s="203" customFormat="1" ht="27.75" customHeight="1">
      <c r="A246" s="87" t="s">
        <v>85</v>
      </c>
      <c r="B246" s="88">
        <v>9</v>
      </c>
      <c r="C246" s="87" t="s">
        <v>310</v>
      </c>
      <c r="D246" s="331"/>
      <c r="E246" s="331"/>
      <c r="F246" s="331"/>
      <c r="G246" s="331"/>
      <c r="H246" s="90">
        <v>1</v>
      </c>
      <c r="I246" s="91">
        <v>4</v>
      </c>
      <c r="J246" s="92"/>
      <c r="K246" s="95"/>
      <c r="L246" s="95"/>
      <c r="M246" s="92"/>
      <c r="N246" s="93"/>
      <c r="O246" s="141"/>
      <c r="P246" s="95"/>
      <c r="Q246" s="95"/>
      <c r="R246" s="95"/>
      <c r="S246" s="169">
        <v>1</v>
      </c>
      <c r="T246" s="336">
        <v>2</v>
      </c>
      <c r="U246" s="337"/>
      <c r="V246" s="92"/>
      <c r="W246" s="92"/>
      <c r="X246" s="98">
        <f t="shared" si="11"/>
        <v>0</v>
      </c>
      <c r="Y246" s="99"/>
      <c r="Z246" s="212"/>
      <c r="AA246" s="381" t="s">
        <v>302</v>
      </c>
      <c r="AB246" s="389" t="e">
        <f>#N/A</f>
        <v>#N/A</v>
      </c>
      <c r="AC246" s="390" t="e">
        <f>#N/A</f>
        <v>#N/A</v>
      </c>
      <c r="AQ246" s="382"/>
      <c r="AR246" s="382"/>
    </row>
    <row r="247" spans="1:44" s="203" customFormat="1" ht="27.75" customHeight="1">
      <c r="A247" s="87" t="s">
        <v>85</v>
      </c>
      <c r="B247" s="88">
        <v>10</v>
      </c>
      <c r="C247" s="87" t="s">
        <v>311</v>
      </c>
      <c r="D247" s="331">
        <v>0.5</v>
      </c>
      <c r="E247" s="331">
        <v>0.5</v>
      </c>
      <c r="F247" s="331">
        <v>0.225</v>
      </c>
      <c r="G247" s="331">
        <v>0.25</v>
      </c>
      <c r="H247" s="90">
        <v>1</v>
      </c>
      <c r="I247" s="91">
        <v>6</v>
      </c>
      <c r="J247" s="92"/>
      <c r="K247" s="95"/>
      <c r="L247" s="95"/>
      <c r="M247" s="92"/>
      <c r="N247" s="93"/>
      <c r="O247" s="141"/>
      <c r="P247" s="95"/>
      <c r="Q247" s="95"/>
      <c r="R247" s="95"/>
      <c r="S247" s="169"/>
      <c r="T247" s="350"/>
      <c r="U247" s="95"/>
      <c r="V247" s="95"/>
      <c r="W247" s="95"/>
      <c r="X247" s="98">
        <f t="shared" si="11"/>
        <v>0</v>
      </c>
      <c r="Y247" s="99"/>
      <c r="Z247" s="212"/>
      <c r="AA247" s="381" t="s">
        <v>302</v>
      </c>
      <c r="AB247" s="389" t="e">
        <f>#N/A</f>
        <v>#N/A</v>
      </c>
      <c r="AC247" s="390" t="e">
        <f>#N/A</f>
        <v>#N/A</v>
      </c>
      <c r="AD247" s="351"/>
      <c r="AE247" s="351"/>
      <c r="AF247" s="351"/>
      <c r="AG247" s="352"/>
      <c r="AH247" s="351"/>
      <c r="AQ247" s="135"/>
      <c r="AR247" s="204"/>
    </row>
    <row r="248" spans="1:44" s="203" customFormat="1" ht="27.75" customHeight="1">
      <c r="A248" s="87" t="s">
        <v>85</v>
      </c>
      <c r="B248" s="88">
        <v>11</v>
      </c>
      <c r="C248" s="87" t="s">
        <v>312</v>
      </c>
      <c r="D248" s="331">
        <v>0.5</v>
      </c>
      <c r="E248" s="331">
        <v>0.5</v>
      </c>
      <c r="F248" s="331">
        <v>0.25</v>
      </c>
      <c r="G248" s="331">
        <v>0.25</v>
      </c>
      <c r="H248" s="90">
        <v>1</v>
      </c>
      <c r="I248" s="91">
        <v>4</v>
      </c>
      <c r="J248" s="92"/>
      <c r="K248" s="95"/>
      <c r="L248" s="95"/>
      <c r="M248" s="92"/>
      <c r="N248" s="93"/>
      <c r="O248" s="141"/>
      <c r="P248" s="95"/>
      <c r="Q248" s="95"/>
      <c r="R248" s="95"/>
      <c r="S248" s="169"/>
      <c r="T248" s="350"/>
      <c r="U248" s="95"/>
      <c r="V248" s="95"/>
      <c r="W248" s="95"/>
      <c r="X248" s="98">
        <f t="shared" si="11"/>
        <v>0</v>
      </c>
      <c r="Y248" s="99"/>
      <c r="Z248" s="212"/>
      <c r="AA248" s="381" t="s">
        <v>302</v>
      </c>
      <c r="AB248" s="389" t="e">
        <f>#N/A</f>
        <v>#N/A</v>
      </c>
      <c r="AC248" s="390" t="e">
        <f>#N/A</f>
        <v>#N/A</v>
      </c>
      <c r="AQ248" s="382">
        <v>1</v>
      </c>
      <c r="AR248" s="397">
        <v>1</v>
      </c>
    </row>
    <row r="249" spans="1:44" s="203" customFormat="1" ht="27.75" customHeight="1">
      <c r="A249" s="87" t="s">
        <v>85</v>
      </c>
      <c r="B249" s="88">
        <v>12</v>
      </c>
      <c r="C249" s="87" t="s">
        <v>313</v>
      </c>
      <c r="D249" s="331">
        <v>0.6</v>
      </c>
      <c r="E249" s="331">
        <v>0.6</v>
      </c>
      <c r="F249" s="331">
        <v>0</v>
      </c>
      <c r="G249" s="331">
        <v>0</v>
      </c>
      <c r="H249" s="90">
        <v>1</v>
      </c>
      <c r="I249" s="91">
        <v>4</v>
      </c>
      <c r="J249" s="92"/>
      <c r="K249" s="92"/>
      <c r="L249" s="95"/>
      <c r="M249" s="92"/>
      <c r="N249" s="93">
        <v>1</v>
      </c>
      <c r="O249" s="94">
        <v>2</v>
      </c>
      <c r="P249" s="92"/>
      <c r="Q249" s="92"/>
      <c r="R249" s="106"/>
      <c r="S249" s="169"/>
      <c r="T249" s="350"/>
      <c r="U249" s="95"/>
      <c r="V249" s="95"/>
      <c r="W249" s="95"/>
      <c r="X249" s="98">
        <f t="shared" si="11"/>
        <v>0</v>
      </c>
      <c r="Y249" s="99"/>
      <c r="Z249" s="212"/>
      <c r="AA249" s="381" t="s">
        <v>302</v>
      </c>
      <c r="AB249" s="389" t="e">
        <f>#N/A</f>
        <v>#N/A</v>
      </c>
      <c r="AC249" s="390" t="e">
        <f>#N/A</f>
        <v>#N/A</v>
      </c>
      <c r="AQ249" s="382"/>
      <c r="AR249" s="382"/>
    </row>
    <row r="250" spans="1:44" s="203" customFormat="1" ht="27.75" customHeight="1">
      <c r="A250" s="87" t="s">
        <v>85</v>
      </c>
      <c r="B250" s="88">
        <v>13</v>
      </c>
      <c r="C250" s="87" t="s">
        <v>314</v>
      </c>
      <c r="D250" s="331">
        <v>0.6</v>
      </c>
      <c r="E250" s="331">
        <v>0.6</v>
      </c>
      <c r="F250" s="331">
        <v>0</v>
      </c>
      <c r="G250" s="331">
        <v>0</v>
      </c>
      <c r="H250" s="90">
        <v>1</v>
      </c>
      <c r="I250" s="91">
        <v>6</v>
      </c>
      <c r="J250" s="92"/>
      <c r="K250" s="92"/>
      <c r="L250" s="95"/>
      <c r="M250" s="92"/>
      <c r="N250" s="93">
        <v>2</v>
      </c>
      <c r="O250" s="94">
        <v>2</v>
      </c>
      <c r="P250" s="92"/>
      <c r="Q250" s="106"/>
      <c r="R250" s="106"/>
      <c r="S250" s="169"/>
      <c r="T250" s="350"/>
      <c r="U250" s="95"/>
      <c r="V250" s="95"/>
      <c r="W250" s="95"/>
      <c r="X250" s="98">
        <f t="shared" si="11"/>
        <v>0</v>
      </c>
      <c r="Y250" s="99"/>
      <c r="Z250" s="212"/>
      <c r="AA250" s="381" t="s">
        <v>302</v>
      </c>
      <c r="AB250" s="389" t="e">
        <f>#N/A</f>
        <v>#N/A</v>
      </c>
      <c r="AC250" s="390" t="e">
        <f>#N/A</f>
        <v>#N/A</v>
      </c>
      <c r="AQ250" s="382"/>
      <c r="AR250" s="382"/>
    </row>
    <row r="251" spans="1:44" s="203" customFormat="1" ht="27.75" customHeight="1">
      <c r="A251" s="87" t="s">
        <v>85</v>
      </c>
      <c r="B251" s="88">
        <v>14</v>
      </c>
      <c r="C251" s="87" t="s">
        <v>315</v>
      </c>
      <c r="D251" s="331">
        <v>0.6</v>
      </c>
      <c r="E251" s="331">
        <v>0.6</v>
      </c>
      <c r="F251" s="331">
        <v>0</v>
      </c>
      <c r="G251" s="331">
        <v>0</v>
      </c>
      <c r="H251" s="90">
        <v>1</v>
      </c>
      <c r="I251" s="91">
        <v>4</v>
      </c>
      <c r="J251" s="92"/>
      <c r="K251" s="92"/>
      <c r="L251" s="95"/>
      <c r="M251" s="92"/>
      <c r="N251" s="93">
        <v>1</v>
      </c>
      <c r="O251" s="94">
        <v>2</v>
      </c>
      <c r="P251" s="92"/>
      <c r="Q251" s="106"/>
      <c r="R251" s="106"/>
      <c r="S251" s="169"/>
      <c r="T251" s="350"/>
      <c r="U251" s="95"/>
      <c r="V251" s="95"/>
      <c r="W251" s="95"/>
      <c r="X251" s="98">
        <f t="shared" si="11"/>
        <v>0</v>
      </c>
      <c r="Y251" s="99"/>
      <c r="Z251" s="212"/>
      <c r="AA251" s="381" t="s">
        <v>302</v>
      </c>
      <c r="AB251" s="389" t="e">
        <f>#N/A</f>
        <v>#N/A</v>
      </c>
      <c r="AC251" s="390" t="e">
        <f>#N/A</f>
        <v>#N/A</v>
      </c>
      <c r="AQ251" s="382"/>
      <c r="AR251" s="382"/>
    </row>
    <row r="252" spans="1:44" s="203" customFormat="1" ht="27.75" customHeight="1">
      <c r="A252" s="87" t="s">
        <v>85</v>
      </c>
      <c r="B252" s="88">
        <v>15</v>
      </c>
      <c r="C252" s="87" t="s">
        <v>316</v>
      </c>
      <c r="D252" s="331">
        <v>0.6</v>
      </c>
      <c r="E252" s="331">
        <v>0.6</v>
      </c>
      <c r="F252" s="331">
        <v>0</v>
      </c>
      <c r="G252" s="331">
        <v>0</v>
      </c>
      <c r="H252" s="90">
        <v>1</v>
      </c>
      <c r="I252" s="91">
        <v>4</v>
      </c>
      <c r="J252" s="92"/>
      <c r="K252" s="92"/>
      <c r="L252" s="95"/>
      <c r="M252" s="92"/>
      <c r="N252" s="93"/>
      <c r="O252" s="94"/>
      <c r="P252" s="95"/>
      <c r="Q252" s="95"/>
      <c r="R252" s="95"/>
      <c r="S252" s="169"/>
      <c r="T252" s="350"/>
      <c r="U252" s="95"/>
      <c r="V252" s="95"/>
      <c r="W252" s="95"/>
      <c r="X252" s="98">
        <f t="shared" si="11"/>
        <v>0</v>
      </c>
      <c r="Y252" s="99"/>
      <c r="Z252" s="212"/>
      <c r="AA252" s="381" t="s">
        <v>302</v>
      </c>
      <c r="AB252" s="389" t="e">
        <f>#N/A</f>
        <v>#N/A</v>
      </c>
      <c r="AC252" s="390" t="e">
        <f>#N/A</f>
        <v>#N/A</v>
      </c>
      <c r="AQ252" s="382"/>
      <c r="AR252" s="382"/>
    </row>
    <row r="253" spans="1:54" s="391" customFormat="1" ht="27.75" customHeight="1">
      <c r="A253" s="87" t="s">
        <v>85</v>
      </c>
      <c r="B253" s="156">
        <v>16</v>
      </c>
      <c r="C253" s="87" t="s">
        <v>317</v>
      </c>
      <c r="D253" s="331">
        <v>0.5</v>
      </c>
      <c r="E253" s="331">
        <v>0.5</v>
      </c>
      <c r="F253" s="331">
        <v>0.2</v>
      </c>
      <c r="G253" s="331">
        <v>0.2</v>
      </c>
      <c r="H253" s="90">
        <v>1</v>
      </c>
      <c r="I253" s="91">
        <v>6</v>
      </c>
      <c r="J253" s="106"/>
      <c r="K253" s="106"/>
      <c r="L253" s="158"/>
      <c r="M253" s="92"/>
      <c r="N253" s="93">
        <v>3</v>
      </c>
      <c r="O253" s="94">
        <v>2</v>
      </c>
      <c r="P253" s="92"/>
      <c r="Q253" s="106"/>
      <c r="R253" s="106"/>
      <c r="S253" s="169"/>
      <c r="T253" s="350"/>
      <c r="U253" s="95"/>
      <c r="V253" s="158"/>
      <c r="W253" s="158"/>
      <c r="X253" s="98">
        <f t="shared" si="11"/>
        <v>0</v>
      </c>
      <c r="Y253" s="99"/>
      <c r="Z253" s="387"/>
      <c r="AA253" s="388" t="s">
        <v>302</v>
      </c>
      <c r="AB253" s="389" t="e">
        <f>#N/A</f>
        <v>#N/A</v>
      </c>
      <c r="AC253" s="390" t="e">
        <f>#N/A</f>
        <v>#N/A</v>
      </c>
      <c r="AD253" s="203"/>
      <c r="AE253" s="203"/>
      <c r="AF253" s="203"/>
      <c r="AG253" s="203"/>
      <c r="AH253" s="203"/>
      <c r="AI253" s="203"/>
      <c r="AJ253" s="203"/>
      <c r="AK253" s="203"/>
      <c r="AL253" s="203"/>
      <c r="AM253" s="203"/>
      <c r="AN253" s="203"/>
      <c r="AO253" s="203"/>
      <c r="AP253" s="203"/>
      <c r="AQ253" s="382"/>
      <c r="AR253" s="382"/>
      <c r="AS253" s="203"/>
      <c r="AT253" s="203"/>
      <c r="AU253" s="203"/>
      <c r="AV253" s="203"/>
      <c r="AW253" s="203"/>
      <c r="AX253" s="203"/>
      <c r="AY253" s="203"/>
      <c r="AZ253" s="203"/>
      <c r="BA253" s="203"/>
      <c r="BB253" s="203"/>
    </row>
    <row r="254" spans="1:54" s="391" customFormat="1" ht="27.75" customHeight="1">
      <c r="A254" s="87" t="s">
        <v>85</v>
      </c>
      <c r="B254" s="156">
        <v>17</v>
      </c>
      <c r="C254" s="87" t="s">
        <v>390</v>
      </c>
      <c r="D254" s="331">
        <v>0.5</v>
      </c>
      <c r="E254" s="331">
        <v>0.5</v>
      </c>
      <c r="F254" s="331">
        <v>0.2</v>
      </c>
      <c r="G254" s="331">
        <v>0.2</v>
      </c>
      <c r="H254" s="90">
        <v>1</v>
      </c>
      <c r="I254" s="91">
        <v>6</v>
      </c>
      <c r="J254" s="106"/>
      <c r="K254" s="106"/>
      <c r="L254" s="158"/>
      <c r="M254" s="92"/>
      <c r="N254" s="93">
        <v>3</v>
      </c>
      <c r="O254" s="94">
        <v>1</v>
      </c>
      <c r="P254" s="92"/>
      <c r="Q254" s="106"/>
      <c r="R254" s="106"/>
      <c r="S254" s="169"/>
      <c r="T254" s="350"/>
      <c r="U254" s="95"/>
      <c r="V254" s="158"/>
      <c r="W254" s="158"/>
      <c r="X254" s="98">
        <f t="shared" si="11"/>
        <v>0</v>
      </c>
      <c r="Y254" s="99"/>
      <c r="Z254" s="387"/>
      <c r="AA254" s="388" t="s">
        <v>302</v>
      </c>
      <c r="AB254" s="389" t="e">
        <f>#N/A</f>
        <v>#N/A</v>
      </c>
      <c r="AC254" s="390" t="e">
        <f>#N/A</f>
        <v>#N/A</v>
      </c>
      <c r="AD254" s="203"/>
      <c r="AE254" s="203"/>
      <c r="AF254" s="203"/>
      <c r="AG254" s="203"/>
      <c r="AH254" s="203"/>
      <c r="AI254" s="203"/>
      <c r="AJ254" s="203"/>
      <c r="AK254" s="203"/>
      <c r="AL254" s="203"/>
      <c r="AM254" s="203"/>
      <c r="AN254" s="203"/>
      <c r="AO254" s="203"/>
      <c r="AP254" s="203"/>
      <c r="AQ254" s="382"/>
      <c r="AR254" s="382"/>
      <c r="AS254" s="203"/>
      <c r="AT254" s="203"/>
      <c r="AU254" s="203"/>
      <c r="AV254" s="203"/>
      <c r="AW254" s="203"/>
      <c r="AX254" s="203"/>
      <c r="AY254" s="203"/>
      <c r="AZ254" s="203"/>
      <c r="BA254" s="203"/>
      <c r="BB254" s="203"/>
    </row>
    <row r="255" spans="1:54" s="203" customFormat="1" ht="27.75" customHeight="1">
      <c r="A255" s="87" t="s">
        <v>85</v>
      </c>
      <c r="B255" s="88">
        <v>18</v>
      </c>
      <c r="C255" s="87" t="s">
        <v>318</v>
      </c>
      <c r="D255" s="331">
        <v>0.6</v>
      </c>
      <c r="E255" s="331">
        <v>0.6</v>
      </c>
      <c r="F255" s="331">
        <v>0</v>
      </c>
      <c r="G255" s="331">
        <v>0</v>
      </c>
      <c r="H255" s="90">
        <v>1</v>
      </c>
      <c r="I255" s="91">
        <v>4</v>
      </c>
      <c r="J255" s="92"/>
      <c r="K255" s="95"/>
      <c r="L255" s="158"/>
      <c r="M255" s="92"/>
      <c r="N255" s="93"/>
      <c r="O255" s="94"/>
      <c r="P255" s="95"/>
      <c r="Q255" s="95"/>
      <c r="R255" s="95"/>
      <c r="S255" s="169"/>
      <c r="T255" s="350"/>
      <c r="U255" s="95"/>
      <c r="V255" s="95"/>
      <c r="W255" s="95"/>
      <c r="X255" s="98">
        <f t="shared" si="11"/>
        <v>0</v>
      </c>
      <c r="Y255" s="99"/>
      <c r="Z255" s="212"/>
      <c r="AA255" s="381" t="s">
        <v>302</v>
      </c>
      <c r="AB255" s="389" t="e">
        <f>#N/A</f>
        <v>#N/A</v>
      </c>
      <c r="AC255" s="390" t="e">
        <f>#N/A</f>
        <v>#N/A</v>
      </c>
      <c r="AD255" s="391"/>
      <c r="AE255" s="391"/>
      <c r="AF255" s="391"/>
      <c r="AG255" s="391"/>
      <c r="AH255" s="391"/>
      <c r="AI255" s="391"/>
      <c r="AJ255" s="391"/>
      <c r="AK255" s="391"/>
      <c r="AL255" s="391"/>
      <c r="AM255" s="391"/>
      <c r="AN255" s="391"/>
      <c r="AO255" s="391"/>
      <c r="AP255" s="391"/>
      <c r="AQ255" s="398"/>
      <c r="AR255" s="398"/>
      <c r="AS255" s="391"/>
      <c r="AT255" s="391"/>
      <c r="AU255" s="391"/>
      <c r="AV255" s="391"/>
      <c r="AW255" s="391"/>
      <c r="AX255" s="391"/>
      <c r="AY255" s="391"/>
      <c r="AZ255" s="391"/>
      <c r="BA255" s="391"/>
      <c r="BB255" s="391"/>
    </row>
    <row r="256" spans="1:54" s="203" customFormat="1" ht="27.75" customHeight="1">
      <c r="A256" s="87" t="s">
        <v>85</v>
      </c>
      <c r="B256" s="88">
        <v>19</v>
      </c>
      <c r="C256" s="87" t="s">
        <v>319</v>
      </c>
      <c r="D256" s="331"/>
      <c r="E256" s="331"/>
      <c r="F256" s="331"/>
      <c r="G256" s="331"/>
      <c r="H256" s="90">
        <v>1</v>
      </c>
      <c r="I256" s="91">
        <v>4</v>
      </c>
      <c r="J256" s="92"/>
      <c r="K256" s="95"/>
      <c r="L256" s="95"/>
      <c r="M256" s="92"/>
      <c r="N256" s="93"/>
      <c r="O256" s="94"/>
      <c r="P256" s="95"/>
      <c r="Q256" s="95"/>
      <c r="R256" s="95"/>
      <c r="S256" s="169"/>
      <c r="T256" s="350"/>
      <c r="U256" s="95"/>
      <c r="V256" s="95"/>
      <c r="W256" s="95"/>
      <c r="X256" s="98">
        <f t="shared" si="11"/>
        <v>0</v>
      </c>
      <c r="Y256" s="399"/>
      <c r="Z256" s="212"/>
      <c r="AA256" s="381" t="s">
        <v>302</v>
      </c>
      <c r="AB256" s="389" t="e">
        <f>#N/A</f>
        <v>#N/A</v>
      </c>
      <c r="AC256" s="390" t="e">
        <f>#N/A</f>
        <v>#N/A</v>
      </c>
      <c r="AD256" s="391"/>
      <c r="AE256" s="391"/>
      <c r="AF256" s="391"/>
      <c r="AG256" s="391"/>
      <c r="AH256" s="391"/>
      <c r="AI256" s="391"/>
      <c r="AJ256" s="391"/>
      <c r="AK256" s="391"/>
      <c r="AL256" s="391"/>
      <c r="AM256" s="391"/>
      <c r="AN256" s="391"/>
      <c r="AO256" s="391"/>
      <c r="AP256" s="391"/>
      <c r="AQ256" s="398"/>
      <c r="AR256" s="398"/>
      <c r="AS256" s="391"/>
      <c r="AT256" s="391"/>
      <c r="AU256" s="391"/>
      <c r="AV256" s="391"/>
      <c r="AW256" s="391"/>
      <c r="AX256" s="391"/>
      <c r="AY256" s="391"/>
      <c r="AZ256" s="391"/>
      <c r="BA256" s="391"/>
      <c r="BB256" s="391"/>
    </row>
    <row r="257" spans="1:44" s="203" customFormat="1" ht="27.75" customHeight="1">
      <c r="A257" s="87" t="s">
        <v>85</v>
      </c>
      <c r="B257" s="88">
        <v>20</v>
      </c>
      <c r="C257" s="87" t="s">
        <v>320</v>
      </c>
      <c r="D257" s="331"/>
      <c r="E257" s="331"/>
      <c r="F257" s="331"/>
      <c r="G257" s="331"/>
      <c r="H257" s="90">
        <v>1</v>
      </c>
      <c r="I257" s="91">
        <v>4</v>
      </c>
      <c r="J257" s="92"/>
      <c r="K257" s="95"/>
      <c r="L257" s="95"/>
      <c r="M257" s="92"/>
      <c r="N257" s="93"/>
      <c r="O257" s="94"/>
      <c r="P257" s="95"/>
      <c r="Q257" s="95"/>
      <c r="R257" s="92"/>
      <c r="S257" s="169"/>
      <c r="T257" s="350"/>
      <c r="U257" s="95"/>
      <c r="V257" s="95"/>
      <c r="W257" s="95"/>
      <c r="X257" s="98">
        <f t="shared" si="11"/>
        <v>0</v>
      </c>
      <c r="Y257" s="399"/>
      <c r="Z257" s="212"/>
      <c r="AA257" s="381" t="s">
        <v>302</v>
      </c>
      <c r="AB257" s="389" t="e">
        <f>#N/A</f>
        <v>#N/A</v>
      </c>
      <c r="AC257" s="390" t="e">
        <f>#N/A</f>
        <v>#N/A</v>
      </c>
      <c r="AQ257" s="382"/>
      <c r="AR257" s="382"/>
    </row>
    <row r="258" spans="1:44" s="203" customFormat="1" ht="27.75" customHeight="1">
      <c r="A258" s="87" t="s">
        <v>85</v>
      </c>
      <c r="B258" s="88">
        <v>21</v>
      </c>
      <c r="C258" s="87" t="s">
        <v>321</v>
      </c>
      <c r="D258" s="331"/>
      <c r="E258" s="331"/>
      <c r="F258" s="331"/>
      <c r="G258" s="331"/>
      <c r="H258" s="90">
        <v>1</v>
      </c>
      <c r="I258" s="91" t="s">
        <v>322</v>
      </c>
      <c r="J258" s="92"/>
      <c r="K258" s="95"/>
      <c r="L258" s="158"/>
      <c r="M258" s="92"/>
      <c r="N258" s="93"/>
      <c r="O258" s="94"/>
      <c r="P258" s="95"/>
      <c r="Q258" s="95"/>
      <c r="R258" s="95"/>
      <c r="S258" s="169"/>
      <c r="T258" s="350"/>
      <c r="U258" s="95"/>
      <c r="V258" s="95"/>
      <c r="W258" s="95"/>
      <c r="X258" s="98">
        <f t="shared" si="11"/>
        <v>0</v>
      </c>
      <c r="Y258" s="99"/>
      <c r="Z258" s="212"/>
      <c r="AA258" s="381" t="s">
        <v>302</v>
      </c>
      <c r="AB258" s="389" t="e">
        <f>#N/A</f>
        <v>#N/A</v>
      </c>
      <c r="AC258" s="390" t="e">
        <f>#N/A</f>
        <v>#N/A</v>
      </c>
      <c r="AQ258" s="382"/>
      <c r="AR258" s="382"/>
    </row>
    <row r="259" spans="1:44" s="203" customFormat="1" ht="27.75" customHeight="1">
      <c r="A259" s="87" t="s">
        <v>85</v>
      </c>
      <c r="B259" s="88">
        <v>22</v>
      </c>
      <c r="C259" s="87" t="s">
        <v>323</v>
      </c>
      <c r="D259" s="331">
        <v>0.5</v>
      </c>
      <c r="E259" s="331">
        <v>0.5</v>
      </c>
      <c r="F259" s="331">
        <v>0</v>
      </c>
      <c r="G259" s="331">
        <v>0</v>
      </c>
      <c r="H259" s="90">
        <v>1</v>
      </c>
      <c r="I259" s="91">
        <v>6</v>
      </c>
      <c r="J259" s="92"/>
      <c r="K259" s="106"/>
      <c r="L259" s="106"/>
      <c r="M259" s="92"/>
      <c r="N259" s="93">
        <v>2</v>
      </c>
      <c r="O259" s="94">
        <v>2</v>
      </c>
      <c r="P259" s="92"/>
      <c r="Q259" s="106"/>
      <c r="R259" s="106"/>
      <c r="S259" s="169"/>
      <c r="T259" s="350"/>
      <c r="U259" s="95"/>
      <c r="V259" s="95"/>
      <c r="W259" s="95"/>
      <c r="X259" s="98">
        <f t="shared" si="11"/>
        <v>0</v>
      </c>
      <c r="Y259" s="99"/>
      <c r="Z259" s="212"/>
      <c r="AA259" s="381" t="s">
        <v>302</v>
      </c>
      <c r="AB259" s="389" t="e">
        <f>#N/A</f>
        <v>#N/A</v>
      </c>
      <c r="AC259" s="390" t="e">
        <f>#N/A</f>
        <v>#N/A</v>
      </c>
      <c r="AQ259" s="382"/>
      <c r="AR259" s="382"/>
    </row>
    <row r="260" spans="1:44" s="203" customFormat="1" ht="27.75" customHeight="1">
      <c r="A260" s="87" t="s">
        <v>85</v>
      </c>
      <c r="B260" s="88">
        <v>23</v>
      </c>
      <c r="C260" s="87" t="s">
        <v>324</v>
      </c>
      <c r="D260" s="331">
        <v>0.5</v>
      </c>
      <c r="E260" s="331">
        <v>0.5</v>
      </c>
      <c r="F260" s="331">
        <v>0</v>
      </c>
      <c r="G260" s="331">
        <v>0</v>
      </c>
      <c r="H260" s="90">
        <v>1</v>
      </c>
      <c r="I260" s="91">
        <v>6</v>
      </c>
      <c r="J260" s="92"/>
      <c r="K260" s="106"/>
      <c r="L260" s="106"/>
      <c r="M260" s="92"/>
      <c r="N260" s="93">
        <v>2</v>
      </c>
      <c r="O260" s="94">
        <v>2</v>
      </c>
      <c r="P260" s="92"/>
      <c r="Q260" s="106"/>
      <c r="R260" s="106"/>
      <c r="S260" s="169"/>
      <c r="T260" s="350"/>
      <c r="U260" s="95"/>
      <c r="V260" s="95"/>
      <c r="W260" s="95"/>
      <c r="X260" s="98">
        <f t="shared" si="11"/>
        <v>0</v>
      </c>
      <c r="Y260" s="99"/>
      <c r="Z260" s="212"/>
      <c r="AA260" s="381" t="s">
        <v>302</v>
      </c>
      <c r="AB260" s="389" t="e">
        <f>#N/A</f>
        <v>#N/A</v>
      </c>
      <c r="AC260" s="390" t="e">
        <f>#N/A</f>
        <v>#N/A</v>
      </c>
      <c r="AQ260" s="382"/>
      <c r="AR260" s="382"/>
    </row>
    <row r="261" spans="1:44" s="203" customFormat="1" ht="27.75" customHeight="1">
      <c r="A261" s="87" t="s">
        <v>85</v>
      </c>
      <c r="B261" s="88">
        <v>24</v>
      </c>
      <c r="C261" s="87" t="s">
        <v>325</v>
      </c>
      <c r="D261" s="331"/>
      <c r="E261" s="331"/>
      <c r="F261" s="331"/>
      <c r="G261" s="331"/>
      <c r="H261" s="90">
        <v>1</v>
      </c>
      <c r="I261" s="91">
        <v>4</v>
      </c>
      <c r="J261" s="92"/>
      <c r="K261" s="106"/>
      <c r="L261" s="106"/>
      <c r="M261" s="92"/>
      <c r="N261" s="93">
        <v>0.5</v>
      </c>
      <c r="O261" s="94">
        <v>2</v>
      </c>
      <c r="P261" s="92"/>
      <c r="Q261" s="106"/>
      <c r="R261" s="106"/>
      <c r="S261" s="169"/>
      <c r="T261" s="350"/>
      <c r="U261" s="95"/>
      <c r="V261" s="95"/>
      <c r="W261" s="95"/>
      <c r="X261" s="98">
        <f t="shared" si="11"/>
        <v>0</v>
      </c>
      <c r="Y261" s="99"/>
      <c r="Z261" s="212"/>
      <c r="AA261" s="381" t="s">
        <v>302</v>
      </c>
      <c r="AB261" s="389" t="e">
        <f>#N/A</f>
        <v>#N/A</v>
      </c>
      <c r="AC261" s="390" t="e">
        <f>#N/A</f>
        <v>#N/A</v>
      </c>
      <c r="AQ261" s="382"/>
      <c r="AR261" s="382"/>
    </row>
    <row r="262" spans="1:44" s="203" customFormat="1" ht="27.75" customHeight="1">
      <c r="A262" s="87" t="s">
        <v>85</v>
      </c>
      <c r="B262" s="88">
        <v>25</v>
      </c>
      <c r="C262" s="87" t="s">
        <v>326</v>
      </c>
      <c r="D262" s="331"/>
      <c r="E262" s="331"/>
      <c r="F262" s="331"/>
      <c r="G262" s="331"/>
      <c r="H262" s="90">
        <v>1</v>
      </c>
      <c r="I262" s="91">
        <v>4</v>
      </c>
      <c r="J262" s="92"/>
      <c r="K262" s="106"/>
      <c r="L262" s="106"/>
      <c r="M262" s="92"/>
      <c r="N262" s="93">
        <v>1</v>
      </c>
      <c r="O262" s="94">
        <v>2</v>
      </c>
      <c r="P262" s="92"/>
      <c r="Q262" s="106"/>
      <c r="R262" s="106"/>
      <c r="S262" s="169"/>
      <c r="T262" s="350"/>
      <c r="U262" s="95"/>
      <c r="V262" s="95"/>
      <c r="W262" s="95"/>
      <c r="X262" s="98">
        <f t="shared" si="11"/>
        <v>0</v>
      </c>
      <c r="Y262" s="99"/>
      <c r="Z262" s="212"/>
      <c r="AA262" s="381" t="s">
        <v>302</v>
      </c>
      <c r="AB262" s="389" t="e">
        <f>#N/A</f>
        <v>#N/A</v>
      </c>
      <c r="AC262" s="390" t="e">
        <f>#N/A</f>
        <v>#N/A</v>
      </c>
      <c r="AQ262" s="382"/>
      <c r="AR262" s="382"/>
    </row>
    <row r="263" spans="1:54" s="391" customFormat="1" ht="27.75" customHeight="1">
      <c r="A263" s="87" t="s">
        <v>85</v>
      </c>
      <c r="B263" s="156">
        <v>26</v>
      </c>
      <c r="C263" s="87" t="s">
        <v>327</v>
      </c>
      <c r="D263" s="331">
        <v>0.6</v>
      </c>
      <c r="E263" s="331">
        <v>0.6</v>
      </c>
      <c r="F263" s="331">
        <v>0.4</v>
      </c>
      <c r="G263" s="331">
        <v>0.4</v>
      </c>
      <c r="H263" s="90">
        <v>2</v>
      </c>
      <c r="I263" s="91">
        <v>1.5</v>
      </c>
      <c r="J263" s="92"/>
      <c r="K263" s="106"/>
      <c r="L263" s="106"/>
      <c r="M263" s="92"/>
      <c r="N263" s="93">
        <v>1</v>
      </c>
      <c r="O263" s="94">
        <v>2</v>
      </c>
      <c r="P263" s="92"/>
      <c r="Q263" s="106"/>
      <c r="R263" s="106"/>
      <c r="S263" s="96"/>
      <c r="T263" s="350"/>
      <c r="U263" s="95"/>
      <c r="V263" s="158"/>
      <c r="W263" s="158"/>
      <c r="X263" s="98">
        <f t="shared" si="11"/>
        <v>0</v>
      </c>
      <c r="Y263" s="99"/>
      <c r="Z263" s="387"/>
      <c r="AA263" s="388" t="s">
        <v>302</v>
      </c>
      <c r="AB263" s="389" t="e">
        <f>#N/A</f>
        <v>#N/A</v>
      </c>
      <c r="AC263" s="390" t="e">
        <f>#N/A</f>
        <v>#N/A</v>
      </c>
      <c r="AD263" s="203"/>
      <c r="AE263" s="203"/>
      <c r="AF263" s="203"/>
      <c r="AG263" s="203"/>
      <c r="AH263" s="203"/>
      <c r="AI263" s="203"/>
      <c r="AJ263" s="203"/>
      <c r="AK263" s="203"/>
      <c r="AL263" s="203"/>
      <c r="AM263" s="203"/>
      <c r="AN263" s="203"/>
      <c r="AO263" s="203"/>
      <c r="AP263" s="203"/>
      <c r="AQ263" s="382"/>
      <c r="AR263" s="382"/>
      <c r="AS263" s="203"/>
      <c r="AT263" s="203"/>
      <c r="AU263" s="203"/>
      <c r="AV263" s="203"/>
      <c r="AW263" s="203"/>
      <c r="AX263" s="203"/>
      <c r="AY263" s="203"/>
      <c r="AZ263" s="203"/>
      <c r="BA263" s="203"/>
      <c r="BB263" s="203"/>
    </row>
    <row r="264" spans="1:44" s="203" customFormat="1" ht="27.75" customHeight="1">
      <c r="A264" s="87" t="s">
        <v>85</v>
      </c>
      <c r="B264" s="88">
        <v>27</v>
      </c>
      <c r="C264" s="87" t="s">
        <v>328</v>
      </c>
      <c r="D264" s="331">
        <v>0.7</v>
      </c>
      <c r="E264" s="331">
        <v>0.7</v>
      </c>
      <c r="F264" s="331">
        <v>0.4</v>
      </c>
      <c r="G264" s="331">
        <v>0.4</v>
      </c>
      <c r="H264" s="90">
        <v>1</v>
      </c>
      <c r="I264" s="91">
        <v>4</v>
      </c>
      <c r="J264" s="95"/>
      <c r="K264" s="95"/>
      <c r="L264" s="95"/>
      <c r="M264" s="92"/>
      <c r="N264" s="93">
        <v>1</v>
      </c>
      <c r="O264" s="94">
        <v>2</v>
      </c>
      <c r="P264" s="95"/>
      <c r="Q264" s="95"/>
      <c r="R264" s="95"/>
      <c r="S264" s="169"/>
      <c r="T264" s="350"/>
      <c r="U264" s="95"/>
      <c r="V264" s="95"/>
      <c r="W264" s="95"/>
      <c r="X264" s="98">
        <f t="shared" si="11"/>
        <v>0</v>
      </c>
      <c r="Y264" s="99"/>
      <c r="Z264" s="212"/>
      <c r="AA264" s="381" t="s">
        <v>302</v>
      </c>
      <c r="AB264" s="389" t="e">
        <f>#N/A</f>
        <v>#N/A</v>
      </c>
      <c r="AC264" s="390" t="e">
        <f>#N/A</f>
        <v>#N/A</v>
      </c>
      <c r="AQ264" s="382"/>
      <c r="AR264" s="382"/>
    </row>
    <row r="265" spans="1:44" s="391" customFormat="1" ht="27.75" customHeight="1">
      <c r="A265" s="87" t="s">
        <v>85</v>
      </c>
      <c r="B265" s="88">
        <v>28</v>
      </c>
      <c r="C265" s="87" t="s">
        <v>329</v>
      </c>
      <c r="D265" s="331">
        <v>0.8</v>
      </c>
      <c r="E265" s="331">
        <v>0.8</v>
      </c>
      <c r="F265" s="331">
        <v>0.6</v>
      </c>
      <c r="G265" s="331">
        <v>0.6</v>
      </c>
      <c r="H265" s="90">
        <v>1</v>
      </c>
      <c r="I265" s="91">
        <v>6</v>
      </c>
      <c r="J265" s="92"/>
      <c r="K265" s="92"/>
      <c r="L265" s="95"/>
      <c r="M265" s="92"/>
      <c r="N265" s="93">
        <v>2</v>
      </c>
      <c r="O265" s="94">
        <v>2</v>
      </c>
      <c r="P265" s="92"/>
      <c r="Q265" s="106"/>
      <c r="R265" s="106"/>
      <c r="S265" s="169"/>
      <c r="T265" s="97"/>
      <c r="U265" s="92"/>
      <c r="V265" s="92"/>
      <c r="W265" s="92"/>
      <c r="X265" s="98">
        <f t="shared" si="11"/>
        <v>0</v>
      </c>
      <c r="Y265" s="99"/>
      <c r="Z265" s="387"/>
      <c r="AA265" s="388" t="s">
        <v>302</v>
      </c>
      <c r="AB265" s="389" t="e">
        <f>#N/A</f>
        <v>#N/A</v>
      </c>
      <c r="AC265" s="390" t="e">
        <f>#N/A</f>
        <v>#N/A</v>
      </c>
      <c r="AQ265" s="91"/>
      <c r="AR265" s="398"/>
    </row>
    <row r="266" spans="1:44" s="203" customFormat="1" ht="27.75" customHeight="1">
      <c r="A266" s="87" t="s">
        <v>85</v>
      </c>
      <c r="B266" s="88">
        <v>29</v>
      </c>
      <c r="C266" s="87" t="s">
        <v>330</v>
      </c>
      <c r="D266" s="331">
        <v>0.8</v>
      </c>
      <c r="E266" s="331">
        <v>0.8</v>
      </c>
      <c r="F266" s="331">
        <v>0.5</v>
      </c>
      <c r="G266" s="331">
        <v>0.5</v>
      </c>
      <c r="H266" s="90">
        <v>1</v>
      </c>
      <c r="I266" s="91">
        <v>4</v>
      </c>
      <c r="J266" s="95"/>
      <c r="K266" s="95"/>
      <c r="L266" s="95"/>
      <c r="M266" s="95"/>
      <c r="N266" s="93"/>
      <c r="O266" s="94"/>
      <c r="P266" s="95"/>
      <c r="Q266" s="95"/>
      <c r="R266" s="95"/>
      <c r="S266" s="169">
        <v>3</v>
      </c>
      <c r="T266" s="97">
        <v>2</v>
      </c>
      <c r="U266" s="95"/>
      <c r="V266" s="95"/>
      <c r="W266" s="95"/>
      <c r="X266" s="98">
        <f t="shared" si="11"/>
        <v>0</v>
      </c>
      <c r="Y266" s="99"/>
      <c r="Z266" s="212"/>
      <c r="AA266" s="381" t="s">
        <v>302</v>
      </c>
      <c r="AB266" s="389" t="e">
        <f>#N/A</f>
        <v>#N/A</v>
      </c>
      <c r="AC266" s="390" t="e">
        <f>#N/A</f>
        <v>#N/A</v>
      </c>
      <c r="AQ266" s="382"/>
      <c r="AR266" s="382"/>
    </row>
    <row r="267" spans="1:54" s="203" customFormat="1" ht="27.75" customHeight="1">
      <c r="A267" s="87" t="s">
        <v>60</v>
      </c>
      <c r="B267" s="88">
        <v>1</v>
      </c>
      <c r="C267" s="87" t="s">
        <v>331</v>
      </c>
      <c r="D267" s="331"/>
      <c r="E267" s="331"/>
      <c r="F267" s="331"/>
      <c r="G267" s="331"/>
      <c r="H267" s="90">
        <v>1</v>
      </c>
      <c r="I267" s="91">
        <v>4</v>
      </c>
      <c r="J267" s="92"/>
      <c r="K267" s="95"/>
      <c r="L267" s="95"/>
      <c r="M267" s="92"/>
      <c r="N267" s="93"/>
      <c r="O267" s="94"/>
      <c r="P267" s="95"/>
      <c r="Q267" s="95"/>
      <c r="R267" s="95"/>
      <c r="S267" s="169">
        <v>3</v>
      </c>
      <c r="T267" s="350">
        <v>2</v>
      </c>
      <c r="U267" s="95"/>
      <c r="V267" s="95"/>
      <c r="W267" s="95"/>
      <c r="X267" s="98">
        <f t="shared" si="11"/>
        <v>0</v>
      </c>
      <c r="Y267" s="99"/>
      <c r="Z267" s="212"/>
      <c r="AA267" s="381" t="s">
        <v>302</v>
      </c>
      <c r="AC267" s="400"/>
      <c r="AD267" s="391"/>
      <c r="AE267" s="391"/>
      <c r="AF267" s="391"/>
      <c r="AG267" s="391"/>
      <c r="AH267" s="391"/>
      <c r="AI267" s="391"/>
      <c r="AJ267" s="391"/>
      <c r="AK267" s="391"/>
      <c r="AL267" s="391"/>
      <c r="AM267" s="391"/>
      <c r="AN267" s="391"/>
      <c r="AO267" s="391"/>
      <c r="AP267" s="391"/>
      <c r="AQ267" s="398"/>
      <c r="AR267" s="398"/>
      <c r="AS267" s="391"/>
      <c r="AT267" s="391"/>
      <c r="AU267" s="391"/>
      <c r="AV267" s="391"/>
      <c r="AW267" s="391"/>
      <c r="AX267" s="391"/>
      <c r="AY267" s="391"/>
      <c r="AZ267" s="391"/>
      <c r="BA267" s="391"/>
      <c r="BB267" s="391"/>
    </row>
    <row r="268" spans="1:44" s="203" customFormat="1" ht="27.75" customHeight="1">
      <c r="A268" s="87" t="s">
        <v>60</v>
      </c>
      <c r="B268" s="88">
        <v>2</v>
      </c>
      <c r="C268" s="87" t="s">
        <v>332</v>
      </c>
      <c r="D268" s="331"/>
      <c r="E268" s="331"/>
      <c r="F268" s="331"/>
      <c r="G268" s="331"/>
      <c r="H268" s="90">
        <v>1</v>
      </c>
      <c r="I268" s="91">
        <v>4</v>
      </c>
      <c r="J268" s="95"/>
      <c r="K268" s="95"/>
      <c r="L268" s="95"/>
      <c r="M268" s="95"/>
      <c r="N268" s="93"/>
      <c r="O268" s="141"/>
      <c r="P268" s="95"/>
      <c r="Q268" s="95"/>
      <c r="R268" s="95"/>
      <c r="S268" s="134"/>
      <c r="T268" s="97"/>
      <c r="U268" s="92"/>
      <c r="V268" s="95"/>
      <c r="W268" s="92"/>
      <c r="X268" s="98">
        <f t="shared" si="11"/>
        <v>0</v>
      </c>
      <c r="Y268" s="99"/>
      <c r="Z268" s="212"/>
      <c r="AA268" s="381" t="s">
        <v>302</v>
      </c>
      <c r="AC268" s="400"/>
      <c r="AQ268" s="382"/>
      <c r="AR268" s="382"/>
    </row>
    <row r="269" spans="1:44" s="203" customFormat="1" ht="27.75" customHeight="1">
      <c r="A269" s="87" t="s">
        <v>60</v>
      </c>
      <c r="B269" s="88">
        <v>3</v>
      </c>
      <c r="C269" s="87" t="s">
        <v>333</v>
      </c>
      <c r="D269" s="331"/>
      <c r="E269" s="331"/>
      <c r="F269" s="331"/>
      <c r="G269" s="331"/>
      <c r="H269" s="90">
        <v>1</v>
      </c>
      <c r="I269" s="91">
        <v>3</v>
      </c>
      <c r="J269" s="95"/>
      <c r="K269" s="95"/>
      <c r="L269" s="95"/>
      <c r="M269" s="95"/>
      <c r="N269" s="93">
        <v>0.5</v>
      </c>
      <c r="O269" s="94">
        <v>2</v>
      </c>
      <c r="P269" s="95"/>
      <c r="Q269" s="95"/>
      <c r="R269" s="95"/>
      <c r="S269" s="134"/>
      <c r="T269" s="97"/>
      <c r="U269" s="92"/>
      <c r="V269" s="95"/>
      <c r="W269" s="92"/>
      <c r="X269" s="98">
        <f t="shared" si="11"/>
        <v>0</v>
      </c>
      <c r="Y269" s="99"/>
      <c r="Z269" s="212"/>
      <c r="AA269" s="381" t="s">
        <v>302</v>
      </c>
      <c r="AC269" s="400"/>
      <c r="AQ269" s="125"/>
      <c r="AR269" s="383"/>
    </row>
    <row r="270" spans="1:44" s="203" customFormat="1" ht="27.75" customHeight="1">
      <c r="A270" s="87" t="s">
        <v>60</v>
      </c>
      <c r="B270" s="88">
        <v>4</v>
      </c>
      <c r="C270" s="87" t="s">
        <v>334</v>
      </c>
      <c r="D270" s="331"/>
      <c r="E270" s="331"/>
      <c r="F270" s="331"/>
      <c r="G270" s="331"/>
      <c r="H270" s="90">
        <v>1</v>
      </c>
      <c r="I270" s="91">
        <v>4</v>
      </c>
      <c r="J270" s="95"/>
      <c r="K270" s="95"/>
      <c r="L270" s="95"/>
      <c r="M270" s="95"/>
      <c r="N270" s="93">
        <v>0.5</v>
      </c>
      <c r="O270" s="94">
        <v>2</v>
      </c>
      <c r="P270" s="92"/>
      <c r="Q270" s="95"/>
      <c r="R270" s="95"/>
      <c r="S270" s="134"/>
      <c r="T270" s="97"/>
      <c r="U270" s="92"/>
      <c r="V270" s="95"/>
      <c r="W270" s="92"/>
      <c r="X270" s="98">
        <f t="shared" si="11"/>
        <v>0</v>
      </c>
      <c r="Y270" s="99"/>
      <c r="Z270" s="212"/>
      <c r="AA270" s="381" t="s">
        <v>302</v>
      </c>
      <c r="AB270" s="203">
        <v>0.01</v>
      </c>
      <c r="AC270" s="400">
        <v>3.5</v>
      </c>
      <c r="AQ270" s="125"/>
      <c r="AR270" s="383"/>
    </row>
    <row r="271" spans="1:44" s="203" customFormat="1" ht="27.75" customHeight="1">
      <c r="A271" s="87" t="s">
        <v>60</v>
      </c>
      <c r="B271" s="88">
        <v>5</v>
      </c>
      <c r="C271" s="87" t="s">
        <v>335</v>
      </c>
      <c r="D271" s="331"/>
      <c r="E271" s="331"/>
      <c r="F271" s="331"/>
      <c r="G271" s="331"/>
      <c r="H271" s="90">
        <v>1</v>
      </c>
      <c r="I271" s="91">
        <v>4</v>
      </c>
      <c r="J271" s="95"/>
      <c r="K271" s="95"/>
      <c r="L271" s="95"/>
      <c r="M271" s="95"/>
      <c r="N271" s="93">
        <v>0.5</v>
      </c>
      <c r="O271" s="94">
        <v>2</v>
      </c>
      <c r="P271" s="92"/>
      <c r="Q271" s="95"/>
      <c r="R271" s="95"/>
      <c r="S271" s="134"/>
      <c r="T271" s="97"/>
      <c r="U271" s="92"/>
      <c r="V271" s="95"/>
      <c r="W271" s="92"/>
      <c r="X271" s="98">
        <f t="shared" si="11"/>
        <v>0</v>
      </c>
      <c r="Y271" s="99"/>
      <c r="Z271" s="212"/>
      <c r="AA271" s="381" t="s">
        <v>302</v>
      </c>
      <c r="AB271" s="203">
        <v>0.01</v>
      </c>
      <c r="AC271" s="400">
        <v>3.5</v>
      </c>
      <c r="AQ271" s="125"/>
      <c r="AR271" s="383"/>
    </row>
    <row r="272" spans="1:44" s="203" customFormat="1" ht="27.75" customHeight="1">
      <c r="A272" s="87" t="s">
        <v>60</v>
      </c>
      <c r="B272" s="88">
        <v>6</v>
      </c>
      <c r="C272" s="87" t="s">
        <v>336</v>
      </c>
      <c r="D272" s="331"/>
      <c r="E272" s="331"/>
      <c r="F272" s="331"/>
      <c r="G272" s="331"/>
      <c r="H272" s="90">
        <v>1</v>
      </c>
      <c r="I272" s="91">
        <v>6</v>
      </c>
      <c r="J272" s="95"/>
      <c r="K272" s="95"/>
      <c r="L272" s="95"/>
      <c r="M272" s="95"/>
      <c r="N272" s="93">
        <v>3</v>
      </c>
      <c r="O272" s="94">
        <v>2</v>
      </c>
      <c r="P272" s="92"/>
      <c r="Q272" s="95"/>
      <c r="R272" s="95"/>
      <c r="S272" s="134"/>
      <c r="T272" s="97"/>
      <c r="U272" s="92"/>
      <c r="V272" s="95"/>
      <c r="W272" s="92"/>
      <c r="X272" s="98">
        <f t="shared" si="11"/>
        <v>0</v>
      </c>
      <c r="Y272" s="99"/>
      <c r="Z272" s="212"/>
      <c r="AA272" s="381" t="s">
        <v>302</v>
      </c>
      <c r="AB272" s="203">
        <v>0.01</v>
      </c>
      <c r="AC272" s="400"/>
      <c r="AQ272" s="125"/>
      <c r="AR272" s="383"/>
    </row>
    <row r="273" spans="1:44" s="203" customFormat="1" ht="27.75" customHeight="1">
      <c r="A273" s="87" t="s">
        <v>60</v>
      </c>
      <c r="B273" s="88">
        <v>7</v>
      </c>
      <c r="C273" s="87" t="s">
        <v>337</v>
      </c>
      <c r="D273" s="331"/>
      <c r="E273" s="331"/>
      <c r="F273" s="331"/>
      <c r="G273" s="331"/>
      <c r="H273" s="90">
        <v>1</v>
      </c>
      <c r="I273" s="91">
        <v>4</v>
      </c>
      <c r="J273" s="95"/>
      <c r="K273" s="95"/>
      <c r="L273" s="95"/>
      <c r="M273" s="95"/>
      <c r="N273" s="93">
        <v>0.5</v>
      </c>
      <c r="O273" s="94">
        <v>2</v>
      </c>
      <c r="P273" s="95"/>
      <c r="Q273" s="95"/>
      <c r="R273" s="95"/>
      <c r="S273" s="134"/>
      <c r="T273" s="97"/>
      <c r="U273" s="92"/>
      <c r="V273" s="95"/>
      <c r="W273" s="92"/>
      <c r="X273" s="98">
        <f t="shared" si="11"/>
        <v>0</v>
      </c>
      <c r="Y273" s="99"/>
      <c r="Z273" s="212"/>
      <c r="AA273" s="381" t="s">
        <v>302</v>
      </c>
      <c r="AB273" s="203">
        <v>0.01</v>
      </c>
      <c r="AC273" s="400"/>
      <c r="AQ273" s="125"/>
      <c r="AR273" s="383"/>
    </row>
    <row r="274" spans="1:44" s="203" customFormat="1" ht="27.75" customHeight="1">
      <c r="A274" s="87" t="s">
        <v>60</v>
      </c>
      <c r="B274" s="88">
        <v>8</v>
      </c>
      <c r="C274" s="87" t="s">
        <v>338</v>
      </c>
      <c r="D274" s="331"/>
      <c r="E274" s="331"/>
      <c r="F274" s="331"/>
      <c r="G274" s="331"/>
      <c r="H274" s="90">
        <v>1</v>
      </c>
      <c r="I274" s="91">
        <v>4</v>
      </c>
      <c r="J274" s="95"/>
      <c r="K274" s="95"/>
      <c r="L274" s="95"/>
      <c r="M274" s="95"/>
      <c r="N274" s="93">
        <v>0.5</v>
      </c>
      <c r="O274" s="94">
        <v>2</v>
      </c>
      <c r="P274" s="95"/>
      <c r="Q274" s="95"/>
      <c r="R274" s="95"/>
      <c r="S274" s="134"/>
      <c r="T274" s="97"/>
      <c r="U274" s="92"/>
      <c r="V274" s="95"/>
      <c r="W274" s="92"/>
      <c r="X274" s="98">
        <f t="shared" si="11"/>
        <v>0</v>
      </c>
      <c r="Y274" s="99"/>
      <c r="Z274" s="212"/>
      <c r="AA274" s="381" t="s">
        <v>339</v>
      </c>
      <c r="AB274" s="203">
        <v>0.01</v>
      </c>
      <c r="AC274" s="400">
        <v>3.5</v>
      </c>
      <c r="AQ274" s="125"/>
      <c r="AR274" s="383"/>
    </row>
    <row r="275" spans="1:44" s="203" customFormat="1" ht="27.75" customHeight="1">
      <c r="A275" s="87" t="s">
        <v>60</v>
      </c>
      <c r="B275" s="88">
        <v>9</v>
      </c>
      <c r="C275" s="87" t="s">
        <v>340</v>
      </c>
      <c r="D275" s="331"/>
      <c r="E275" s="331"/>
      <c r="F275" s="331"/>
      <c r="G275" s="331"/>
      <c r="H275" s="90">
        <v>1</v>
      </c>
      <c r="I275" s="91">
        <v>4</v>
      </c>
      <c r="J275" s="95"/>
      <c r="K275" s="95"/>
      <c r="L275" s="95"/>
      <c r="M275" s="95"/>
      <c r="N275" s="93">
        <v>0.5</v>
      </c>
      <c r="O275" s="94">
        <v>2</v>
      </c>
      <c r="P275" s="92"/>
      <c r="Q275" s="95"/>
      <c r="R275" s="95"/>
      <c r="S275" s="134"/>
      <c r="T275" s="97"/>
      <c r="U275" s="92"/>
      <c r="V275" s="95"/>
      <c r="W275" s="92"/>
      <c r="X275" s="98">
        <f t="shared" si="11"/>
        <v>0</v>
      </c>
      <c r="Y275" s="99"/>
      <c r="Z275" s="212"/>
      <c r="AA275" s="381" t="s">
        <v>339</v>
      </c>
      <c r="AB275" s="203">
        <v>0.01</v>
      </c>
      <c r="AC275" s="400">
        <v>3.5</v>
      </c>
      <c r="AQ275" s="125"/>
      <c r="AR275" s="383"/>
    </row>
    <row r="276" spans="1:44" s="203" customFormat="1" ht="27.75" customHeight="1">
      <c r="A276" s="87" t="s">
        <v>60</v>
      </c>
      <c r="B276" s="88">
        <v>10</v>
      </c>
      <c r="C276" s="87" t="s">
        <v>341</v>
      </c>
      <c r="D276" s="331"/>
      <c r="E276" s="331"/>
      <c r="F276" s="331"/>
      <c r="G276" s="331"/>
      <c r="H276" s="90">
        <v>1</v>
      </c>
      <c r="I276" s="91">
        <v>4</v>
      </c>
      <c r="J276" s="95"/>
      <c r="K276" s="95"/>
      <c r="L276" s="95"/>
      <c r="M276" s="95"/>
      <c r="N276" s="93">
        <v>0.5</v>
      </c>
      <c r="O276" s="94">
        <v>2</v>
      </c>
      <c r="P276" s="92"/>
      <c r="Q276" s="95"/>
      <c r="R276" s="95"/>
      <c r="S276" s="134"/>
      <c r="T276" s="97"/>
      <c r="U276" s="92"/>
      <c r="V276" s="95"/>
      <c r="W276" s="92"/>
      <c r="X276" s="98">
        <f t="shared" si="11"/>
        <v>0</v>
      </c>
      <c r="Y276" s="99"/>
      <c r="Z276" s="212"/>
      <c r="AA276" s="381" t="s">
        <v>339</v>
      </c>
      <c r="AB276" s="203">
        <v>0.01</v>
      </c>
      <c r="AC276" s="400">
        <v>3.5</v>
      </c>
      <c r="AQ276" s="125"/>
      <c r="AR276" s="383"/>
    </row>
    <row r="277" spans="1:44" s="203" customFormat="1" ht="27.75" customHeight="1">
      <c r="A277" s="87" t="s">
        <v>60</v>
      </c>
      <c r="B277" s="88">
        <v>11</v>
      </c>
      <c r="C277" s="87" t="s">
        <v>342</v>
      </c>
      <c r="D277" s="331"/>
      <c r="E277" s="331"/>
      <c r="F277" s="331"/>
      <c r="G277" s="331"/>
      <c r="H277" s="90">
        <v>1</v>
      </c>
      <c r="I277" s="91" t="s">
        <v>343</v>
      </c>
      <c r="J277" s="95"/>
      <c r="K277" s="95"/>
      <c r="L277" s="95"/>
      <c r="M277" s="95"/>
      <c r="N277" s="93"/>
      <c r="O277" s="141"/>
      <c r="P277" s="92"/>
      <c r="Q277" s="95"/>
      <c r="R277" s="95"/>
      <c r="S277" s="134"/>
      <c r="T277" s="97"/>
      <c r="U277" s="92"/>
      <c r="V277" s="95"/>
      <c r="W277" s="92"/>
      <c r="X277" s="98">
        <f t="shared" si="11"/>
        <v>0</v>
      </c>
      <c r="Y277" s="99"/>
      <c r="Z277" s="212"/>
      <c r="AA277" s="381" t="s">
        <v>339</v>
      </c>
      <c r="AQ277" s="125"/>
      <c r="AR277" s="383"/>
    </row>
    <row r="278" spans="1:44" s="203" customFormat="1" ht="27.75" customHeight="1">
      <c r="A278" s="87" t="s">
        <v>60</v>
      </c>
      <c r="B278" s="88">
        <v>12</v>
      </c>
      <c r="C278" s="87" t="s">
        <v>344</v>
      </c>
      <c r="D278" s="331"/>
      <c r="E278" s="331"/>
      <c r="F278" s="331"/>
      <c r="G278" s="331"/>
      <c r="H278" s="90">
        <v>1</v>
      </c>
      <c r="I278" s="91">
        <v>3</v>
      </c>
      <c r="J278" s="95"/>
      <c r="K278" s="95"/>
      <c r="L278" s="95"/>
      <c r="M278" s="95"/>
      <c r="N278" s="93">
        <v>0.5</v>
      </c>
      <c r="O278" s="94">
        <v>1</v>
      </c>
      <c r="P278" s="92"/>
      <c r="Q278" s="106"/>
      <c r="R278" s="92"/>
      <c r="S278" s="134"/>
      <c r="T278" s="97"/>
      <c r="U278" s="92"/>
      <c r="V278" s="95"/>
      <c r="W278" s="92"/>
      <c r="X278" s="98">
        <f t="shared" si="11"/>
        <v>0</v>
      </c>
      <c r="Y278" s="99"/>
      <c r="Z278" s="212"/>
      <c r="AA278" s="381" t="s">
        <v>339</v>
      </c>
      <c r="AQ278" s="125"/>
      <c r="AR278" s="383"/>
    </row>
    <row r="279" spans="1:44" s="203" customFormat="1" ht="27.75" customHeight="1">
      <c r="A279" s="87" t="s">
        <v>60</v>
      </c>
      <c r="B279" s="88">
        <v>13</v>
      </c>
      <c r="C279" s="87" t="s">
        <v>345</v>
      </c>
      <c r="D279" s="331"/>
      <c r="E279" s="331"/>
      <c r="F279" s="331"/>
      <c r="G279" s="331"/>
      <c r="H279" s="90">
        <v>1</v>
      </c>
      <c r="I279" s="91">
        <v>2.5</v>
      </c>
      <c r="J279" s="95"/>
      <c r="K279" s="95"/>
      <c r="L279" s="95"/>
      <c r="M279" s="95"/>
      <c r="N279" s="93"/>
      <c r="O279" s="141"/>
      <c r="P279" s="92"/>
      <c r="Q279" s="95"/>
      <c r="R279" s="95"/>
      <c r="S279" s="134"/>
      <c r="T279" s="97"/>
      <c r="U279" s="92"/>
      <c r="V279" s="95"/>
      <c r="W279" s="92"/>
      <c r="X279" s="98">
        <f t="shared" si="11"/>
        <v>0</v>
      </c>
      <c r="Y279" s="99"/>
      <c r="Z279" s="212"/>
      <c r="AA279" s="381" t="s">
        <v>339</v>
      </c>
      <c r="AQ279" s="125"/>
      <c r="AR279" s="383"/>
    </row>
    <row r="280" spans="1:44" s="203" customFormat="1" ht="27.75" customHeight="1">
      <c r="A280" s="87" t="s">
        <v>60</v>
      </c>
      <c r="B280" s="88">
        <v>14</v>
      </c>
      <c r="C280" s="87" t="s">
        <v>346</v>
      </c>
      <c r="D280" s="331"/>
      <c r="E280" s="331"/>
      <c r="F280" s="331"/>
      <c r="G280" s="331"/>
      <c r="H280" s="90">
        <v>1</v>
      </c>
      <c r="I280" s="91">
        <v>2.5</v>
      </c>
      <c r="J280" s="95"/>
      <c r="K280" s="95"/>
      <c r="L280" s="95"/>
      <c r="M280" s="95"/>
      <c r="N280" s="93">
        <v>0.5</v>
      </c>
      <c r="O280" s="94">
        <v>1</v>
      </c>
      <c r="P280" s="92"/>
      <c r="Q280" s="106"/>
      <c r="R280" s="92"/>
      <c r="S280" s="134"/>
      <c r="T280" s="97"/>
      <c r="U280" s="92"/>
      <c r="V280" s="95"/>
      <c r="W280" s="92"/>
      <c r="X280" s="98">
        <f t="shared" si="11"/>
        <v>0</v>
      </c>
      <c r="Y280" s="99"/>
      <c r="Z280" s="212"/>
      <c r="AA280" s="381" t="s">
        <v>339</v>
      </c>
      <c r="AQ280" s="125"/>
      <c r="AR280" s="383"/>
    </row>
    <row r="281" spans="1:44" s="203" customFormat="1" ht="27.75" customHeight="1">
      <c r="A281" s="87" t="s">
        <v>60</v>
      </c>
      <c r="B281" s="88">
        <v>15</v>
      </c>
      <c r="C281" s="87" t="s">
        <v>347</v>
      </c>
      <c r="D281" s="331"/>
      <c r="E281" s="331"/>
      <c r="F281" s="331"/>
      <c r="G281" s="331"/>
      <c r="H281" s="90">
        <v>1</v>
      </c>
      <c r="I281" s="91">
        <v>2.5</v>
      </c>
      <c r="J281" s="95"/>
      <c r="K281" s="95"/>
      <c r="L281" s="95"/>
      <c r="M281" s="95"/>
      <c r="N281" s="93"/>
      <c r="O281" s="141"/>
      <c r="P281" s="92"/>
      <c r="Q281" s="95"/>
      <c r="R281" s="95"/>
      <c r="S281" s="134"/>
      <c r="T281" s="97"/>
      <c r="U281" s="92"/>
      <c r="V281" s="95"/>
      <c r="W281" s="92"/>
      <c r="X281" s="98">
        <f t="shared" si="11"/>
        <v>0</v>
      </c>
      <c r="Y281" s="99"/>
      <c r="Z281" s="212"/>
      <c r="AA281" s="381" t="s">
        <v>339</v>
      </c>
      <c r="AQ281" s="125"/>
      <c r="AR281" s="383"/>
    </row>
    <row r="282" spans="1:44" s="203" customFormat="1" ht="27.75" customHeight="1">
      <c r="A282" s="87" t="s">
        <v>60</v>
      </c>
      <c r="B282" s="88">
        <v>16</v>
      </c>
      <c r="C282" s="87" t="s">
        <v>348</v>
      </c>
      <c r="D282" s="331"/>
      <c r="E282" s="331"/>
      <c r="F282" s="331"/>
      <c r="G282" s="331"/>
      <c r="H282" s="90">
        <v>1</v>
      </c>
      <c r="I282" s="91">
        <v>3</v>
      </c>
      <c r="J282" s="95"/>
      <c r="K282" s="95"/>
      <c r="L282" s="95"/>
      <c r="M282" s="95"/>
      <c r="N282" s="93">
        <v>0.5</v>
      </c>
      <c r="O282" s="94">
        <v>1</v>
      </c>
      <c r="P282" s="92"/>
      <c r="Q282" s="106"/>
      <c r="R282" s="92"/>
      <c r="S282" s="134"/>
      <c r="T282" s="97"/>
      <c r="U282" s="92"/>
      <c r="V282" s="95"/>
      <c r="W282" s="92"/>
      <c r="X282" s="98">
        <f t="shared" si="11"/>
        <v>0</v>
      </c>
      <c r="Y282" s="99"/>
      <c r="Z282" s="212"/>
      <c r="AA282" s="381" t="s">
        <v>339</v>
      </c>
      <c r="AQ282" s="125"/>
      <c r="AR282" s="383"/>
    </row>
    <row r="283" spans="1:44" s="203" customFormat="1" ht="27.75" customHeight="1">
      <c r="A283" s="87" t="s">
        <v>60</v>
      </c>
      <c r="B283" s="88">
        <v>17</v>
      </c>
      <c r="C283" s="87" t="s">
        <v>349</v>
      </c>
      <c r="D283" s="331"/>
      <c r="E283" s="331"/>
      <c r="F283" s="331"/>
      <c r="G283" s="331"/>
      <c r="H283" s="90">
        <v>1</v>
      </c>
      <c r="I283" s="91">
        <v>3</v>
      </c>
      <c r="J283" s="95"/>
      <c r="K283" s="95"/>
      <c r="L283" s="95"/>
      <c r="M283" s="95"/>
      <c r="N283" s="93"/>
      <c r="O283" s="141"/>
      <c r="P283" s="92"/>
      <c r="Q283" s="95"/>
      <c r="R283" s="95"/>
      <c r="S283" s="134"/>
      <c r="T283" s="97"/>
      <c r="U283" s="92"/>
      <c r="V283" s="95"/>
      <c r="W283" s="92"/>
      <c r="X283" s="98">
        <f t="shared" si="11"/>
        <v>0</v>
      </c>
      <c r="Y283" s="99"/>
      <c r="Z283" s="212"/>
      <c r="AA283" s="381" t="s">
        <v>339</v>
      </c>
      <c r="AQ283" s="125"/>
      <c r="AR283" s="383"/>
    </row>
    <row r="284" spans="1:44" s="203" customFormat="1" ht="27.75" customHeight="1">
      <c r="A284" s="87" t="s">
        <v>60</v>
      </c>
      <c r="B284" s="88">
        <v>18</v>
      </c>
      <c r="C284" s="87" t="s">
        <v>350</v>
      </c>
      <c r="D284" s="331"/>
      <c r="E284" s="331"/>
      <c r="F284" s="331"/>
      <c r="G284" s="331"/>
      <c r="H284" s="90">
        <v>1</v>
      </c>
      <c r="I284" s="91">
        <v>3</v>
      </c>
      <c r="J284" s="95"/>
      <c r="K284" s="95"/>
      <c r="L284" s="95"/>
      <c r="M284" s="95"/>
      <c r="N284" s="93"/>
      <c r="O284" s="141"/>
      <c r="P284" s="92"/>
      <c r="Q284" s="95"/>
      <c r="R284" s="95"/>
      <c r="S284" s="134"/>
      <c r="T284" s="97"/>
      <c r="U284" s="92"/>
      <c r="V284" s="95"/>
      <c r="W284" s="92"/>
      <c r="X284" s="98">
        <f t="shared" si="11"/>
        <v>0</v>
      </c>
      <c r="Y284" s="99"/>
      <c r="Z284" s="212"/>
      <c r="AA284" s="381" t="s">
        <v>339</v>
      </c>
      <c r="AQ284" s="125"/>
      <c r="AR284" s="383"/>
    </row>
    <row r="285" spans="1:44" s="203" customFormat="1" ht="27.75" customHeight="1">
      <c r="A285" s="87" t="s">
        <v>60</v>
      </c>
      <c r="B285" s="88">
        <v>19</v>
      </c>
      <c r="C285" s="87" t="s">
        <v>351</v>
      </c>
      <c r="D285" s="331"/>
      <c r="E285" s="331"/>
      <c r="F285" s="331"/>
      <c r="G285" s="331"/>
      <c r="H285" s="90">
        <v>1</v>
      </c>
      <c r="I285" s="91">
        <v>3</v>
      </c>
      <c r="J285" s="95"/>
      <c r="K285" s="95"/>
      <c r="L285" s="95"/>
      <c r="M285" s="95"/>
      <c r="N285" s="93"/>
      <c r="O285" s="141"/>
      <c r="P285" s="92"/>
      <c r="Q285" s="95"/>
      <c r="R285" s="95"/>
      <c r="S285" s="134"/>
      <c r="T285" s="97"/>
      <c r="U285" s="92"/>
      <c r="V285" s="95"/>
      <c r="W285" s="92"/>
      <c r="X285" s="98">
        <f t="shared" si="11"/>
        <v>0</v>
      </c>
      <c r="Y285" s="99"/>
      <c r="Z285" s="212"/>
      <c r="AA285" s="381" t="s">
        <v>339</v>
      </c>
      <c r="AQ285" s="125"/>
      <c r="AR285" s="383"/>
    </row>
    <row r="286" spans="1:44" s="203" customFormat="1" ht="27.75" customHeight="1">
      <c r="A286" s="87" t="s">
        <v>60</v>
      </c>
      <c r="B286" s="88">
        <v>20</v>
      </c>
      <c r="C286" s="87" t="s">
        <v>352</v>
      </c>
      <c r="D286" s="331"/>
      <c r="E286" s="331"/>
      <c r="F286" s="331"/>
      <c r="G286" s="331"/>
      <c r="H286" s="90">
        <v>1</v>
      </c>
      <c r="I286" s="91">
        <v>3</v>
      </c>
      <c r="J286" s="95"/>
      <c r="K286" s="95"/>
      <c r="L286" s="95"/>
      <c r="M286" s="95"/>
      <c r="N286" s="93"/>
      <c r="O286" s="141"/>
      <c r="P286" s="92"/>
      <c r="Q286" s="95"/>
      <c r="R286" s="95"/>
      <c r="S286" s="134"/>
      <c r="T286" s="97"/>
      <c r="U286" s="92"/>
      <c r="V286" s="95"/>
      <c r="W286" s="92"/>
      <c r="X286" s="98">
        <f t="shared" si="11"/>
        <v>0</v>
      </c>
      <c r="Y286" s="99"/>
      <c r="Z286" s="212"/>
      <c r="AA286" s="381" t="s">
        <v>339</v>
      </c>
      <c r="AQ286" s="125"/>
      <c r="AR286" s="383"/>
    </row>
    <row r="287" spans="1:44" s="203" customFormat="1" ht="27.75" customHeight="1">
      <c r="A287" s="87" t="s">
        <v>60</v>
      </c>
      <c r="B287" s="88">
        <v>21</v>
      </c>
      <c r="C287" s="87" t="s">
        <v>353</v>
      </c>
      <c r="D287" s="89"/>
      <c r="E287" s="89"/>
      <c r="F287" s="89"/>
      <c r="G287" s="89"/>
      <c r="H287" s="90">
        <v>1</v>
      </c>
      <c r="I287" s="91">
        <v>4</v>
      </c>
      <c r="J287" s="95"/>
      <c r="K287" s="95"/>
      <c r="L287" s="95"/>
      <c r="M287" s="95"/>
      <c r="N287" s="93"/>
      <c r="O287" s="94"/>
      <c r="P287" s="92"/>
      <c r="Q287" s="95"/>
      <c r="R287" s="95"/>
      <c r="S287" s="169">
        <v>3</v>
      </c>
      <c r="T287" s="97">
        <v>1</v>
      </c>
      <c r="U287" s="95"/>
      <c r="V287" s="95"/>
      <c r="W287" s="95"/>
      <c r="X287" s="98">
        <f t="shared" si="11"/>
        <v>0</v>
      </c>
      <c r="Y287" s="99"/>
      <c r="Z287" s="212"/>
      <c r="AA287" s="381" t="s">
        <v>339</v>
      </c>
      <c r="AQ287" s="125"/>
      <c r="AR287" s="383"/>
    </row>
    <row r="288" spans="1:44" s="203" customFormat="1" ht="27.75" customHeight="1">
      <c r="A288" s="87" t="s">
        <v>60</v>
      </c>
      <c r="B288" s="88">
        <v>22</v>
      </c>
      <c r="C288" s="87" t="s">
        <v>354</v>
      </c>
      <c r="D288" s="89"/>
      <c r="E288" s="89"/>
      <c r="F288" s="89"/>
      <c r="G288" s="89"/>
      <c r="H288" s="90">
        <v>1</v>
      </c>
      <c r="I288" s="91">
        <v>4</v>
      </c>
      <c r="J288" s="95"/>
      <c r="K288" s="95"/>
      <c r="L288" s="95"/>
      <c r="M288" s="95"/>
      <c r="N288" s="93">
        <v>0.5</v>
      </c>
      <c r="O288" s="94">
        <v>2</v>
      </c>
      <c r="P288" s="92"/>
      <c r="Q288" s="95"/>
      <c r="R288" s="95"/>
      <c r="S288" s="134"/>
      <c r="T288" s="97"/>
      <c r="U288" s="92"/>
      <c r="V288" s="95"/>
      <c r="W288" s="92"/>
      <c r="X288" s="98">
        <f t="shared" si="11"/>
        <v>0</v>
      </c>
      <c r="Y288" s="99"/>
      <c r="Z288" s="212"/>
      <c r="AA288" s="381" t="s">
        <v>339</v>
      </c>
      <c r="AQ288" s="125"/>
      <c r="AR288" s="383"/>
    </row>
    <row r="289" spans="1:44" s="203" customFormat="1" ht="27.75" customHeight="1">
      <c r="A289" s="87" t="s">
        <v>60</v>
      </c>
      <c r="B289" s="88">
        <v>23</v>
      </c>
      <c r="C289" s="87" t="s">
        <v>355</v>
      </c>
      <c r="D289" s="89"/>
      <c r="E289" s="89"/>
      <c r="F289" s="89"/>
      <c r="G289" s="89"/>
      <c r="H289" s="90">
        <v>1</v>
      </c>
      <c r="I289" s="91">
        <v>4</v>
      </c>
      <c r="J289" s="95"/>
      <c r="K289" s="95"/>
      <c r="L289" s="95"/>
      <c r="M289" s="95"/>
      <c r="N289" s="93">
        <v>0.5</v>
      </c>
      <c r="O289" s="94">
        <v>1</v>
      </c>
      <c r="P289" s="92"/>
      <c r="Q289" s="95"/>
      <c r="R289" s="95"/>
      <c r="S289" s="134"/>
      <c r="T289" s="97"/>
      <c r="U289" s="92"/>
      <c r="V289" s="95"/>
      <c r="W289" s="92"/>
      <c r="X289" s="98">
        <f t="shared" si="11"/>
        <v>0</v>
      </c>
      <c r="Y289" s="99"/>
      <c r="Z289" s="212"/>
      <c r="AA289" s="381" t="s">
        <v>339</v>
      </c>
      <c r="AQ289" s="125"/>
      <c r="AR289" s="383"/>
    </row>
    <row r="290" spans="1:44" s="203" customFormat="1" ht="27.75" customHeight="1">
      <c r="A290" s="87" t="s">
        <v>60</v>
      </c>
      <c r="B290" s="88">
        <v>24</v>
      </c>
      <c r="C290" s="87" t="s">
        <v>356</v>
      </c>
      <c r="D290" s="146"/>
      <c r="E290" s="146"/>
      <c r="F290" s="146"/>
      <c r="G290" s="146"/>
      <c r="H290" s="90">
        <v>1</v>
      </c>
      <c r="I290" s="91">
        <v>4</v>
      </c>
      <c r="J290" s="95"/>
      <c r="K290" s="95"/>
      <c r="L290" s="95"/>
      <c r="M290" s="95"/>
      <c r="N290" s="93">
        <v>0.5</v>
      </c>
      <c r="O290" s="94">
        <v>2</v>
      </c>
      <c r="P290" s="92"/>
      <c r="Q290" s="95"/>
      <c r="R290" s="95"/>
      <c r="S290" s="134"/>
      <c r="T290" s="97"/>
      <c r="U290" s="92"/>
      <c r="V290" s="95"/>
      <c r="W290" s="92"/>
      <c r="X290" s="98">
        <f t="shared" si="11"/>
        <v>0</v>
      </c>
      <c r="Y290" s="99"/>
      <c r="Z290" s="212"/>
      <c r="AA290" s="381" t="s">
        <v>339</v>
      </c>
      <c r="AQ290" s="125"/>
      <c r="AR290" s="383"/>
    </row>
    <row r="291" spans="1:44" s="203" customFormat="1" ht="27.75" customHeight="1">
      <c r="A291" s="87" t="s">
        <v>60</v>
      </c>
      <c r="B291" s="88">
        <v>25</v>
      </c>
      <c r="C291" s="87" t="s">
        <v>357</v>
      </c>
      <c r="D291" s="89"/>
      <c r="E291" s="89"/>
      <c r="F291" s="89"/>
      <c r="G291" s="89"/>
      <c r="H291" s="90">
        <v>1</v>
      </c>
      <c r="I291" s="91">
        <v>4</v>
      </c>
      <c r="J291" s="92"/>
      <c r="K291" s="95"/>
      <c r="L291" s="95"/>
      <c r="M291" s="92"/>
      <c r="N291" s="93"/>
      <c r="O291" s="141"/>
      <c r="P291" s="95"/>
      <c r="Q291" s="95"/>
      <c r="R291" s="95"/>
      <c r="S291" s="134"/>
      <c r="T291" s="97"/>
      <c r="U291" s="92"/>
      <c r="V291" s="95"/>
      <c r="W291" s="92"/>
      <c r="X291" s="98">
        <f t="shared" si="11"/>
        <v>0</v>
      </c>
      <c r="Y291" s="99"/>
      <c r="Z291" s="212"/>
      <c r="AA291" s="381" t="s">
        <v>339</v>
      </c>
      <c r="AQ291" s="125"/>
      <c r="AR291" s="383"/>
    </row>
    <row r="292" spans="1:44" s="203" customFormat="1" ht="27.75" customHeight="1">
      <c r="A292" s="87" t="s">
        <v>60</v>
      </c>
      <c r="B292" s="88">
        <v>26</v>
      </c>
      <c r="C292" s="87" t="s">
        <v>358</v>
      </c>
      <c r="D292" s="89"/>
      <c r="E292" s="89"/>
      <c r="F292" s="89"/>
      <c r="G292" s="89"/>
      <c r="H292" s="90">
        <v>1</v>
      </c>
      <c r="I292" s="91">
        <v>4</v>
      </c>
      <c r="J292" s="92"/>
      <c r="K292" s="95"/>
      <c r="L292" s="95"/>
      <c r="M292" s="92"/>
      <c r="N292" s="93">
        <v>1</v>
      </c>
      <c r="O292" s="94">
        <v>2</v>
      </c>
      <c r="P292" s="95"/>
      <c r="Q292" s="95"/>
      <c r="R292" s="95"/>
      <c r="S292" s="134"/>
      <c r="T292" s="97"/>
      <c r="U292" s="92"/>
      <c r="V292" s="95"/>
      <c r="W292" s="92"/>
      <c r="X292" s="98">
        <f t="shared" si="11"/>
        <v>0</v>
      </c>
      <c r="Y292" s="99"/>
      <c r="Z292" s="190"/>
      <c r="AA292" s="381" t="s">
        <v>339</v>
      </c>
      <c r="AQ292" s="125"/>
      <c r="AR292" s="383"/>
    </row>
    <row r="293" spans="1:44" s="203" customFormat="1" ht="27.75" customHeight="1">
      <c r="A293" s="87" t="s">
        <v>60</v>
      </c>
      <c r="B293" s="88">
        <v>27</v>
      </c>
      <c r="C293" s="87" t="s">
        <v>403</v>
      </c>
      <c r="D293" s="89"/>
      <c r="E293" s="89"/>
      <c r="F293" s="89"/>
      <c r="G293" s="89"/>
      <c r="H293" s="90"/>
      <c r="I293" s="91"/>
      <c r="J293" s="92"/>
      <c r="K293" s="95"/>
      <c r="L293" s="95"/>
      <c r="M293" s="92"/>
      <c r="N293" s="93"/>
      <c r="O293" s="94"/>
      <c r="P293" s="95"/>
      <c r="Q293" s="95"/>
      <c r="R293" s="95"/>
      <c r="S293" s="134"/>
      <c r="T293" s="97"/>
      <c r="U293" s="92"/>
      <c r="V293" s="95"/>
      <c r="W293" s="92"/>
      <c r="X293" s="98"/>
      <c r="Y293" s="99"/>
      <c r="Z293" s="190"/>
      <c r="AA293" s="381"/>
      <c r="AQ293" s="125"/>
      <c r="AR293" s="383"/>
    </row>
    <row r="294" spans="1:44" s="203" customFormat="1" ht="27.75" customHeight="1">
      <c r="A294" s="87" t="s">
        <v>60</v>
      </c>
      <c r="B294" s="88">
        <v>28</v>
      </c>
      <c r="C294" s="87" t="s">
        <v>404</v>
      </c>
      <c r="D294" s="89"/>
      <c r="E294" s="89"/>
      <c r="F294" s="89"/>
      <c r="G294" s="89"/>
      <c r="H294" s="90"/>
      <c r="I294" s="91"/>
      <c r="J294" s="92"/>
      <c r="K294" s="95"/>
      <c r="L294" s="95"/>
      <c r="M294" s="92"/>
      <c r="N294" s="93"/>
      <c r="O294" s="94"/>
      <c r="P294" s="95"/>
      <c r="Q294" s="95"/>
      <c r="R294" s="95"/>
      <c r="S294" s="134"/>
      <c r="T294" s="97"/>
      <c r="U294" s="92"/>
      <c r="V294" s="95"/>
      <c r="W294" s="92"/>
      <c r="X294" s="98"/>
      <c r="Y294" s="99"/>
      <c r="Z294" s="190"/>
      <c r="AA294" s="381"/>
      <c r="AQ294" s="125"/>
      <c r="AR294" s="383"/>
    </row>
    <row r="295" spans="1:44" s="203" customFormat="1" ht="27.75" customHeight="1">
      <c r="A295" s="87" t="s">
        <v>60</v>
      </c>
      <c r="B295" s="88">
        <v>29</v>
      </c>
      <c r="C295" s="87" t="s">
        <v>359</v>
      </c>
      <c r="D295" s="146"/>
      <c r="E295" s="146"/>
      <c r="F295" s="401"/>
      <c r="G295" s="401"/>
      <c r="H295" s="90">
        <v>1</v>
      </c>
      <c r="I295" s="91">
        <v>8</v>
      </c>
      <c r="J295" s="92"/>
      <c r="K295" s="92"/>
      <c r="L295" s="95"/>
      <c r="M295" s="92"/>
      <c r="N295" s="93">
        <v>3</v>
      </c>
      <c r="O295" s="94">
        <v>3</v>
      </c>
      <c r="P295" s="95"/>
      <c r="Q295" s="95"/>
      <c r="R295" s="95"/>
      <c r="S295" s="169">
        <v>3</v>
      </c>
      <c r="T295" s="97">
        <v>2</v>
      </c>
      <c r="U295" s="95"/>
      <c r="V295" s="95"/>
      <c r="W295" s="95"/>
      <c r="X295" s="98">
        <f aca="true" t="shared" si="12" ref="X295:X303">M295+R295+W295</f>
        <v>0</v>
      </c>
      <c r="Y295" s="99"/>
      <c r="Z295" s="190"/>
      <c r="AA295" s="381" t="s">
        <v>339</v>
      </c>
      <c r="AB295" s="203">
        <v>0.01</v>
      </c>
      <c r="AQ295" s="125"/>
      <c r="AR295" s="383"/>
    </row>
    <row r="296" spans="1:44" s="203" customFormat="1" ht="27.75" customHeight="1">
      <c r="A296" s="87" t="s">
        <v>60</v>
      </c>
      <c r="B296" s="88">
        <v>30</v>
      </c>
      <c r="C296" s="87" t="s">
        <v>402</v>
      </c>
      <c r="D296" s="146"/>
      <c r="E296" s="146"/>
      <c r="F296" s="401"/>
      <c r="G296" s="401"/>
      <c r="H296" s="90"/>
      <c r="I296" s="91"/>
      <c r="J296" s="92"/>
      <c r="K296" s="92"/>
      <c r="L296" s="95"/>
      <c r="M296" s="92"/>
      <c r="N296" s="93"/>
      <c r="O296" s="94"/>
      <c r="P296" s="95"/>
      <c r="Q296" s="95"/>
      <c r="R296" s="95"/>
      <c r="S296" s="169"/>
      <c r="T296" s="97"/>
      <c r="U296" s="95"/>
      <c r="V296" s="95"/>
      <c r="W296" s="95"/>
      <c r="X296" s="98">
        <f>M296+R296+W296</f>
        <v>0</v>
      </c>
      <c r="Y296" s="99"/>
      <c r="Z296" s="190"/>
      <c r="AA296" s="381"/>
      <c r="AQ296" s="125"/>
      <c r="AR296" s="383"/>
    </row>
    <row r="297" spans="1:44" s="101" customFormat="1" ht="38.25" customHeight="1">
      <c r="A297" s="590" t="s">
        <v>104</v>
      </c>
      <c r="B297" s="591"/>
      <c r="C297" s="178"/>
      <c r="D297" s="179"/>
      <c r="E297" s="179"/>
      <c r="F297" s="179"/>
      <c r="G297" s="179"/>
      <c r="H297" s="180"/>
      <c r="I297" s="181"/>
      <c r="J297" s="181"/>
      <c r="K297" s="181"/>
      <c r="L297" s="182"/>
      <c r="M297" s="183">
        <v>0</v>
      </c>
      <c r="N297" s="181"/>
      <c r="O297" s="184"/>
      <c r="P297" s="184">
        <f>SUM(P298:P303)</f>
        <v>0</v>
      </c>
      <c r="Q297" s="402"/>
      <c r="R297" s="183">
        <f>SUM(R298:R303)</f>
        <v>0</v>
      </c>
      <c r="S297" s="380"/>
      <c r="T297" s="184">
        <v>0</v>
      </c>
      <c r="U297" s="184">
        <f>SUM(U298:U303)</f>
        <v>0</v>
      </c>
      <c r="V297" s="402"/>
      <c r="W297" s="183">
        <f>SUM(W298:W303)</f>
        <v>0</v>
      </c>
      <c r="X297" s="403">
        <f>M297+R297+W297</f>
        <v>0</v>
      </c>
      <c r="Y297" s="404"/>
      <c r="Z297" s="190"/>
      <c r="AA297" s="170">
        <f>+M297+R297+W297</f>
        <v>0</v>
      </c>
      <c r="AQ297" s="122"/>
      <c r="AR297" s="123"/>
    </row>
    <row r="298" spans="1:44" s="203" customFormat="1" ht="27.75" customHeight="1">
      <c r="A298" s="87" t="s">
        <v>280</v>
      </c>
      <c r="B298" s="88">
        <v>1</v>
      </c>
      <c r="C298" s="87" t="s">
        <v>360</v>
      </c>
      <c r="D298" s="89"/>
      <c r="E298" s="89"/>
      <c r="F298" s="89"/>
      <c r="G298" s="89"/>
      <c r="H298" s="90">
        <v>2</v>
      </c>
      <c r="I298" s="91">
        <v>4</v>
      </c>
      <c r="J298" s="198"/>
      <c r="K298" s="95"/>
      <c r="L298" s="95"/>
      <c r="M298" s="95"/>
      <c r="N298" s="93"/>
      <c r="O298" s="141"/>
      <c r="P298" s="383"/>
      <c r="Q298" s="405"/>
      <c r="R298" s="92"/>
      <c r="S298" s="134"/>
      <c r="T298" s="406"/>
      <c r="U298" s="405"/>
      <c r="V298" s="405"/>
      <c r="W298" s="92"/>
      <c r="X298" s="98">
        <f t="shared" si="12"/>
        <v>0</v>
      </c>
      <c r="Y298" s="385"/>
      <c r="Z298" s="212"/>
      <c r="AA298" s="203" t="s">
        <v>104</v>
      </c>
      <c r="AQ298" s="125"/>
      <c r="AR298" s="383"/>
    </row>
    <row r="299" spans="1:44" s="203" customFormat="1" ht="27.75" customHeight="1">
      <c r="A299" s="87" t="s">
        <v>280</v>
      </c>
      <c r="B299" s="88">
        <v>2</v>
      </c>
      <c r="C299" s="87" t="s">
        <v>361</v>
      </c>
      <c r="D299" s="89"/>
      <c r="E299" s="89"/>
      <c r="F299" s="89"/>
      <c r="G299" s="89"/>
      <c r="H299" s="90">
        <v>2</v>
      </c>
      <c r="I299" s="91">
        <v>4</v>
      </c>
      <c r="J299" s="198"/>
      <c r="K299" s="95"/>
      <c r="L299" s="95"/>
      <c r="M299" s="95"/>
      <c r="N299" s="334"/>
      <c r="O299" s="141"/>
      <c r="P299" s="405"/>
      <c r="Q299" s="382"/>
      <c r="R299" s="382"/>
      <c r="S299" s="407"/>
      <c r="T299" s="408"/>
      <c r="U299" s="383"/>
      <c r="V299" s="409"/>
      <c r="W299" s="92"/>
      <c r="X299" s="98">
        <f t="shared" si="12"/>
        <v>0</v>
      </c>
      <c r="Y299" s="385"/>
      <c r="Z299" s="212"/>
      <c r="AA299" s="203" t="s">
        <v>104</v>
      </c>
      <c r="AQ299" s="385"/>
      <c r="AR299" s="410"/>
    </row>
    <row r="300" spans="1:44" s="203" customFormat="1" ht="27.75" customHeight="1">
      <c r="A300" s="87" t="s">
        <v>280</v>
      </c>
      <c r="B300" s="88">
        <v>3</v>
      </c>
      <c r="C300" s="87" t="s">
        <v>362</v>
      </c>
      <c r="D300" s="89"/>
      <c r="E300" s="89"/>
      <c r="F300" s="89"/>
      <c r="G300" s="89"/>
      <c r="H300" s="90">
        <v>1</v>
      </c>
      <c r="I300" s="91">
        <v>4</v>
      </c>
      <c r="J300" s="198"/>
      <c r="K300" s="95"/>
      <c r="L300" s="95"/>
      <c r="M300" s="95"/>
      <c r="N300" s="93"/>
      <c r="O300" s="141"/>
      <c r="P300" s="383"/>
      <c r="Q300" s="405"/>
      <c r="R300" s="382"/>
      <c r="S300" s="407"/>
      <c r="T300" s="408"/>
      <c r="U300" s="405"/>
      <c r="V300" s="405"/>
      <c r="W300" s="92"/>
      <c r="X300" s="98">
        <f t="shared" si="12"/>
        <v>0</v>
      </c>
      <c r="Y300" s="385"/>
      <c r="Z300" s="212"/>
      <c r="AA300" s="203" t="s">
        <v>104</v>
      </c>
      <c r="AQ300" s="125"/>
      <c r="AR300" s="383"/>
    </row>
    <row r="301" spans="1:44" s="203" customFormat="1" ht="27.75" customHeight="1">
      <c r="A301" s="87" t="s">
        <v>280</v>
      </c>
      <c r="B301" s="88">
        <v>4</v>
      </c>
      <c r="C301" s="87" t="s">
        <v>363</v>
      </c>
      <c r="D301" s="89"/>
      <c r="E301" s="89"/>
      <c r="F301" s="89"/>
      <c r="G301" s="89"/>
      <c r="H301" s="90">
        <v>2</v>
      </c>
      <c r="I301" s="91">
        <v>6</v>
      </c>
      <c r="J301" s="198"/>
      <c r="K301" s="95"/>
      <c r="L301" s="95"/>
      <c r="M301" s="95"/>
      <c r="N301" s="93"/>
      <c r="O301" s="141"/>
      <c r="P301" s="383"/>
      <c r="Q301" s="405"/>
      <c r="R301" s="382"/>
      <c r="S301" s="407"/>
      <c r="T301" s="408"/>
      <c r="U301" s="383"/>
      <c r="V301" s="409"/>
      <c r="W301" s="92"/>
      <c r="X301" s="98">
        <f t="shared" si="12"/>
        <v>0</v>
      </c>
      <c r="Y301" s="385"/>
      <c r="Z301" s="212"/>
      <c r="AA301" s="203" t="s">
        <v>104</v>
      </c>
      <c r="AQ301" s="92">
        <v>0.15</v>
      </c>
      <c r="AR301" s="383">
        <v>2</v>
      </c>
    </row>
    <row r="302" spans="1:44" s="203" customFormat="1" ht="27.75" customHeight="1">
      <c r="A302" s="87" t="s">
        <v>280</v>
      </c>
      <c r="B302" s="88">
        <v>5</v>
      </c>
      <c r="C302" s="87" t="s">
        <v>364</v>
      </c>
      <c r="D302" s="89"/>
      <c r="E302" s="89"/>
      <c r="F302" s="89"/>
      <c r="G302" s="89"/>
      <c r="H302" s="90">
        <v>2</v>
      </c>
      <c r="I302" s="91">
        <v>4</v>
      </c>
      <c r="J302" s="198"/>
      <c r="K302" s="95"/>
      <c r="L302" s="95"/>
      <c r="M302" s="95"/>
      <c r="N302" s="334"/>
      <c r="O302" s="360"/>
      <c r="P302" s="411"/>
      <c r="Q302" s="411"/>
      <c r="R302" s="411"/>
      <c r="S302" s="407"/>
      <c r="T302" s="408"/>
      <c r="U302" s="383"/>
      <c r="V302" s="409"/>
      <c r="W302" s="92"/>
      <c r="X302" s="98">
        <f t="shared" si="12"/>
        <v>0</v>
      </c>
      <c r="Y302" s="385"/>
      <c r="Z302" s="212"/>
      <c r="AA302" s="203" t="s">
        <v>104</v>
      </c>
      <c r="AQ302" s="92"/>
      <c r="AR302" s="405"/>
    </row>
    <row r="303" spans="1:44" s="203" customFormat="1" ht="27.75" customHeight="1">
      <c r="A303" s="87" t="s">
        <v>280</v>
      </c>
      <c r="B303" s="88">
        <v>6</v>
      </c>
      <c r="C303" s="87" t="s">
        <v>365</v>
      </c>
      <c r="D303" s="89"/>
      <c r="E303" s="89"/>
      <c r="F303" s="89"/>
      <c r="G303" s="89"/>
      <c r="H303" s="90">
        <v>2</v>
      </c>
      <c r="I303" s="91">
        <v>6</v>
      </c>
      <c r="J303" s="198"/>
      <c r="K303" s="95"/>
      <c r="L303" s="95"/>
      <c r="M303" s="95"/>
      <c r="N303" s="334"/>
      <c r="O303" s="360"/>
      <c r="P303" s="411"/>
      <c r="Q303" s="411"/>
      <c r="R303" s="411"/>
      <c r="S303" s="407"/>
      <c r="T303" s="408"/>
      <c r="U303" s="383"/>
      <c r="V303" s="409"/>
      <c r="W303" s="92"/>
      <c r="X303" s="98">
        <f t="shared" si="12"/>
        <v>0</v>
      </c>
      <c r="Y303" s="385"/>
      <c r="Z303" s="212"/>
      <c r="AA303" s="203" t="s">
        <v>104</v>
      </c>
      <c r="AQ303" s="92">
        <v>0.15</v>
      </c>
      <c r="AR303" s="383">
        <v>5</v>
      </c>
    </row>
    <row r="304" spans="1:44" ht="23.25" customHeight="1">
      <c r="A304" s="412" t="s">
        <v>7</v>
      </c>
      <c r="B304" s="413"/>
      <c r="C304" s="414"/>
      <c r="D304" s="415"/>
      <c r="E304" s="415"/>
      <c r="F304" s="415"/>
      <c r="G304" s="415"/>
      <c r="H304" s="416"/>
      <c r="I304" s="417"/>
      <c r="J304" s="418"/>
      <c r="K304" s="419"/>
      <c r="L304" s="420"/>
      <c r="M304" s="419"/>
      <c r="N304" s="419"/>
      <c r="O304" s="421"/>
      <c r="P304" s="416"/>
      <c r="Q304" s="421"/>
      <c r="R304" s="422"/>
      <c r="S304" s="423"/>
      <c r="T304" s="416"/>
      <c r="U304" s="416"/>
      <c r="V304" s="421"/>
      <c r="W304" s="422"/>
      <c r="X304" s="424"/>
      <c r="Y304" s="417"/>
      <c r="Z304" s="425"/>
      <c r="AQ304" s="426">
        <v>0.15</v>
      </c>
      <c r="AR304" s="427">
        <v>2</v>
      </c>
    </row>
    <row r="305" spans="1:44" ht="23.25" customHeight="1">
      <c r="A305" s="428" t="s">
        <v>366</v>
      </c>
      <c r="B305" s="413"/>
      <c r="C305" s="414"/>
      <c r="D305" s="415"/>
      <c r="E305" s="415"/>
      <c r="F305" s="415"/>
      <c r="G305" s="415"/>
      <c r="H305" s="416"/>
      <c r="I305" s="417"/>
      <c r="J305" s="418"/>
      <c r="K305" s="419"/>
      <c r="L305" s="420"/>
      <c r="M305" s="419"/>
      <c r="N305" s="419"/>
      <c r="O305" s="421"/>
      <c r="P305" s="416"/>
      <c r="Q305" s="421"/>
      <c r="R305" s="422"/>
      <c r="S305" s="423"/>
      <c r="T305" s="416"/>
      <c r="U305" s="416"/>
      <c r="V305" s="421"/>
      <c r="W305" s="422"/>
      <c r="X305" s="424"/>
      <c r="Y305" s="417"/>
      <c r="Z305" s="425"/>
      <c r="AQ305" s="426">
        <v>0.3</v>
      </c>
      <c r="AR305" s="427">
        <v>2</v>
      </c>
    </row>
    <row r="306" spans="1:44" ht="31.5">
      <c r="A306" s="428" t="s">
        <v>367</v>
      </c>
      <c r="B306" s="428"/>
      <c r="C306" s="428"/>
      <c r="D306" s="428"/>
      <c r="E306" s="428"/>
      <c r="F306" s="428"/>
      <c r="G306" s="428"/>
      <c r="H306" s="428"/>
      <c r="I306" s="428"/>
      <c r="J306" s="428"/>
      <c r="K306" s="428"/>
      <c r="L306" s="428"/>
      <c r="M306" s="428"/>
      <c r="N306" s="428"/>
      <c r="O306" s="428"/>
      <c r="P306" s="428"/>
      <c r="Q306" s="428"/>
      <c r="R306" s="428"/>
      <c r="S306" s="428"/>
      <c r="T306" s="428"/>
      <c r="U306" s="429"/>
      <c r="V306" s="429"/>
      <c r="W306" s="429"/>
      <c r="X306" s="430"/>
      <c r="Y306" s="429"/>
      <c r="AQ306" s="431"/>
      <c r="AR306" s="432"/>
    </row>
    <row r="307" spans="1:44" ht="31.5">
      <c r="A307" s="433"/>
      <c r="B307" s="433"/>
      <c r="C307" s="433"/>
      <c r="D307" s="433"/>
      <c r="E307" s="433"/>
      <c r="F307" s="433"/>
      <c r="G307" s="433"/>
      <c r="H307" s="433"/>
      <c r="I307" s="433"/>
      <c r="J307" s="433"/>
      <c r="K307" s="433"/>
      <c r="L307" s="433"/>
      <c r="M307" s="433"/>
      <c r="N307" s="433"/>
      <c r="O307" s="433"/>
      <c r="P307" s="433"/>
      <c r="Q307" s="433"/>
      <c r="R307" s="433"/>
      <c r="S307" s="433"/>
      <c r="T307" s="433"/>
      <c r="AQ307" s="431"/>
      <c r="AR307" s="432"/>
    </row>
    <row r="308" spans="1:44" ht="37.5" customHeight="1" hidden="1">
      <c r="A308" s="436" t="s">
        <v>368</v>
      </c>
      <c r="B308" s="436"/>
      <c r="F308" s="437">
        <v>0.15</v>
      </c>
      <c r="G308" s="437" t="s">
        <v>369</v>
      </c>
      <c r="Q308" s="440"/>
      <c r="AQ308" s="433"/>
      <c r="AR308" s="433"/>
    </row>
    <row r="309" spans="1:44" ht="34.5" customHeight="1" hidden="1">
      <c r="A309" s="436" t="s">
        <v>370</v>
      </c>
      <c r="B309" s="436"/>
      <c r="F309" s="437">
        <v>0.1</v>
      </c>
      <c r="G309" s="437" t="s">
        <v>369</v>
      </c>
      <c r="AQ309" s="433"/>
      <c r="AR309" s="433"/>
    </row>
    <row r="310" spans="1:54" ht="34.5" customHeight="1" hidden="1">
      <c r="A310" s="436" t="s">
        <v>371</v>
      </c>
      <c r="B310" s="436"/>
      <c r="F310" s="437">
        <v>0.2</v>
      </c>
      <c r="G310" s="437" t="s">
        <v>369</v>
      </c>
      <c r="AN310" s="441"/>
      <c r="AO310" s="441"/>
      <c r="AP310" s="441"/>
      <c r="AS310" s="441"/>
      <c r="AT310" s="441"/>
      <c r="AU310" s="441"/>
      <c r="AV310" s="441"/>
      <c r="AW310" s="441"/>
      <c r="AX310" s="441"/>
      <c r="AY310" s="441"/>
      <c r="AZ310" s="441"/>
      <c r="BA310" s="441"/>
      <c r="BB310" s="441"/>
    </row>
    <row r="311" spans="1:50" ht="34.5" customHeight="1" hidden="1">
      <c r="A311" s="436" t="s">
        <v>372</v>
      </c>
      <c r="B311" s="436"/>
      <c r="F311" s="437">
        <v>0.3</v>
      </c>
      <c r="G311" s="437" t="s">
        <v>369</v>
      </c>
      <c r="AN311" s="442"/>
      <c r="AO311" s="442"/>
      <c r="AP311" s="443"/>
      <c r="AS311" s="443"/>
      <c r="AT311" s="443"/>
      <c r="AU311" s="443"/>
      <c r="AV311" s="443"/>
      <c r="AW311" s="443"/>
      <c r="AX311" s="443"/>
    </row>
    <row r="312" spans="1:50" ht="31.5" customHeight="1" hidden="1">
      <c r="A312" s="436" t="s">
        <v>373</v>
      </c>
      <c r="B312" s="436"/>
      <c r="F312" s="437">
        <v>1</v>
      </c>
      <c r="G312" s="437" t="s">
        <v>369</v>
      </c>
      <c r="AN312" s="442"/>
      <c r="AO312" s="442"/>
      <c r="AP312" s="443"/>
      <c r="AS312" s="443"/>
      <c r="AT312" s="443"/>
      <c r="AU312" s="443"/>
      <c r="AV312" s="443"/>
      <c r="AW312" s="443"/>
      <c r="AX312" s="443"/>
    </row>
    <row r="313" spans="40:50" ht="34.5">
      <c r="AN313" s="442"/>
      <c r="AO313" s="442"/>
      <c r="AP313" s="443"/>
      <c r="AS313" s="443"/>
      <c r="AT313" s="443"/>
      <c r="AU313" s="443"/>
      <c r="AV313" s="443"/>
      <c r="AW313" s="443"/>
      <c r="AX313" s="443"/>
    </row>
    <row r="317" ht="31.5">
      <c r="M317" s="444"/>
    </row>
    <row r="319" spans="28:41" ht="39" customHeight="1">
      <c r="AB319" s="519" t="str">
        <f>+A1</f>
        <v>ผลการปฏิบัติการสูบน้ำ และระบายน้ำ ในเขต สชป.11 รายงาน ณ วันที่ 23 ก.พ. 61 (ข้อมูล ตั้งแต่ วันที่ 22 ก.พ. 61 วลา 06.00 น. ถึงวันที่ 23 ก.พ. 61  เวลา 06.00 น.)</v>
      </c>
      <c r="AC319" s="519"/>
      <c r="AD319" s="519"/>
      <c r="AE319" s="519"/>
      <c r="AF319" s="519"/>
      <c r="AG319" s="519"/>
      <c r="AH319" s="519"/>
      <c r="AI319" s="519"/>
      <c r="AJ319" s="519"/>
      <c r="AK319" s="519"/>
      <c r="AL319" s="519"/>
      <c r="AM319" s="519"/>
      <c r="AN319" s="445"/>
      <c r="AO319" s="445"/>
    </row>
    <row r="320" spans="28:39" ht="34.5">
      <c r="AB320" s="446"/>
      <c r="AC320" s="446"/>
      <c r="AD320" s="446"/>
      <c r="AE320" s="446"/>
      <c r="AF320" s="446"/>
      <c r="AG320" s="446"/>
      <c r="AH320" s="446"/>
      <c r="AI320" s="446"/>
      <c r="AJ320" s="446"/>
      <c r="AK320" s="446"/>
      <c r="AL320" s="446"/>
      <c r="AM320" s="447" t="s">
        <v>391</v>
      </c>
    </row>
    <row r="321" spans="28:39" ht="34.5">
      <c r="AB321" s="535" t="s">
        <v>374</v>
      </c>
      <c r="AC321" s="536"/>
      <c r="AD321" s="517" t="s">
        <v>375</v>
      </c>
      <c r="AE321" s="518"/>
      <c r="AF321" s="517" t="s">
        <v>376</v>
      </c>
      <c r="AG321" s="518"/>
      <c r="AH321" s="517" t="s">
        <v>388</v>
      </c>
      <c r="AI321" s="518"/>
      <c r="AJ321" s="517" t="s">
        <v>377</v>
      </c>
      <c r="AK321" s="518"/>
      <c r="AL321" s="448" t="s">
        <v>385</v>
      </c>
      <c r="AM321" s="520" t="s">
        <v>7</v>
      </c>
    </row>
    <row r="322" spans="28:39" ht="34.5">
      <c r="AB322" s="537"/>
      <c r="AC322" s="538"/>
      <c r="AD322" s="449">
        <v>43154</v>
      </c>
      <c r="AE322" s="449">
        <v>43153</v>
      </c>
      <c r="AF322" s="449">
        <v>43154</v>
      </c>
      <c r="AG322" s="449">
        <v>43153</v>
      </c>
      <c r="AH322" s="449">
        <v>43154</v>
      </c>
      <c r="AI322" s="449">
        <v>43153</v>
      </c>
      <c r="AJ322" s="449">
        <v>43154</v>
      </c>
      <c r="AK322" s="449">
        <v>43153</v>
      </c>
      <c r="AL322" s="450" t="s">
        <v>386</v>
      </c>
      <c r="AM322" s="521"/>
    </row>
    <row r="323" spans="28:39" ht="34.5">
      <c r="AB323" s="522" t="s">
        <v>378</v>
      </c>
      <c r="AC323" s="451" t="s">
        <v>57</v>
      </c>
      <c r="AD323" s="452">
        <f>+$M$9</f>
        <v>0</v>
      </c>
      <c r="AE323" s="452">
        <v>0</v>
      </c>
      <c r="AF323" s="452">
        <f>R9</f>
        <v>0</v>
      </c>
      <c r="AG323" s="452">
        <v>0</v>
      </c>
      <c r="AH323" s="453">
        <f>W9</f>
        <v>0</v>
      </c>
      <c r="AI323" s="453">
        <v>0</v>
      </c>
      <c r="AJ323" s="452">
        <f>+AD323+AF323+AH323</f>
        <v>0</v>
      </c>
      <c r="AK323" s="452">
        <v>0</v>
      </c>
      <c r="AL323" s="454">
        <f>+P9+U9</f>
        <v>0</v>
      </c>
      <c r="AM323" s="455"/>
    </row>
    <row r="324" spans="28:39" ht="34.5">
      <c r="AB324" s="523"/>
      <c r="AC324" s="451" t="s">
        <v>379</v>
      </c>
      <c r="AD324" s="452">
        <f>+$M$51</f>
        <v>0</v>
      </c>
      <c r="AE324" s="452">
        <v>0</v>
      </c>
      <c r="AF324" s="452">
        <f>R51</f>
        <v>0</v>
      </c>
      <c r="AG324" s="452">
        <v>0</v>
      </c>
      <c r="AH324" s="453">
        <f>W51</f>
        <v>0</v>
      </c>
      <c r="AI324" s="453">
        <v>0</v>
      </c>
      <c r="AJ324" s="452">
        <f>+AD324+AF324+AH324</f>
        <v>0</v>
      </c>
      <c r="AK324" s="452">
        <v>0</v>
      </c>
      <c r="AL324" s="454">
        <f>+P51+U51</f>
        <v>0</v>
      </c>
      <c r="AM324" s="455"/>
    </row>
    <row r="325" spans="28:39" ht="34.5">
      <c r="AB325" s="523"/>
      <c r="AC325" s="451" t="s">
        <v>380</v>
      </c>
      <c r="AD325" s="452">
        <f>+$M$62</f>
        <v>-0.46828800000000004</v>
      </c>
      <c r="AE325" s="452">
        <v>-0.521712</v>
      </c>
      <c r="AF325" s="452">
        <f>R62</f>
        <v>0</v>
      </c>
      <c r="AG325" s="452">
        <v>0</v>
      </c>
      <c r="AH325" s="453">
        <f>W62</f>
        <v>0</v>
      </c>
      <c r="AI325" s="453">
        <v>0</v>
      </c>
      <c r="AJ325" s="452">
        <f>+AD325+AF325+AH325</f>
        <v>-0.46828800000000004</v>
      </c>
      <c r="AK325" s="452">
        <v>-0.521712</v>
      </c>
      <c r="AL325" s="454">
        <f>+P62+U62</f>
        <v>0</v>
      </c>
      <c r="AM325" s="455"/>
    </row>
    <row r="326" spans="17:39" ht="34.5">
      <c r="Q326" s="456"/>
      <c r="AB326" s="523"/>
      <c r="AC326" s="451" t="s">
        <v>104</v>
      </c>
      <c r="AD326" s="452">
        <f>+$M$81</f>
        <v>0</v>
      </c>
      <c r="AE326" s="452">
        <v>0</v>
      </c>
      <c r="AF326" s="452">
        <f>R81</f>
        <v>0</v>
      </c>
      <c r="AG326" s="452">
        <v>0</v>
      </c>
      <c r="AH326" s="453">
        <f>W81</f>
        <v>0</v>
      </c>
      <c r="AI326" s="453">
        <v>0</v>
      </c>
      <c r="AJ326" s="452">
        <f>+AD326+AF326+AH326</f>
        <v>0</v>
      </c>
      <c r="AK326" s="452">
        <v>0</v>
      </c>
      <c r="AL326" s="454">
        <f>+P81+U81</f>
        <v>0</v>
      </c>
      <c r="AM326" s="455"/>
    </row>
    <row r="327" spans="16:39" ht="35.25" thickBot="1">
      <c r="P327" s="456"/>
      <c r="Y327" s="434" t="s">
        <v>229</v>
      </c>
      <c r="AB327" s="524"/>
      <c r="AC327" s="457" t="s">
        <v>381</v>
      </c>
      <c r="AD327" s="458">
        <f>SUM(AD323:AD326)</f>
        <v>-0.46828800000000004</v>
      </c>
      <c r="AE327" s="458">
        <v>-0.521712</v>
      </c>
      <c r="AF327" s="458">
        <f>SUM(AF323:AF326)</f>
        <v>0</v>
      </c>
      <c r="AG327" s="458">
        <v>0</v>
      </c>
      <c r="AH327" s="458">
        <f>SUM(AH323:AH326)</f>
        <v>0</v>
      </c>
      <c r="AI327" s="458">
        <v>0</v>
      </c>
      <c r="AJ327" s="458">
        <f>SUM(AJ323:AJ326)</f>
        <v>-0.46828800000000004</v>
      </c>
      <c r="AK327" s="458">
        <v>-0.521712</v>
      </c>
      <c r="AL327" s="459">
        <f>SUM(AL323:AL326)</f>
        <v>0</v>
      </c>
      <c r="AM327" s="460"/>
    </row>
    <row r="328" spans="15:39" ht="34.5">
      <c r="O328" s="461"/>
      <c r="P328" s="434" t="s">
        <v>397</v>
      </c>
      <c r="Q328" s="456"/>
      <c r="AB328" s="525" t="s">
        <v>382</v>
      </c>
      <c r="AC328" s="462" t="s">
        <v>57</v>
      </c>
      <c r="AD328" s="463">
        <f>+M215</f>
        <v>-0.44000000000000006</v>
      </c>
      <c r="AE328" s="463">
        <v>-0.7</v>
      </c>
      <c r="AF328" s="463">
        <f>R215</f>
        <v>0</v>
      </c>
      <c r="AG328" s="463">
        <v>0</v>
      </c>
      <c r="AH328" s="464">
        <f>W215</f>
        <v>0</v>
      </c>
      <c r="AI328" s="464">
        <v>0</v>
      </c>
      <c r="AJ328" s="463">
        <f>+AD328+AF328+AH328</f>
        <v>-0.44000000000000006</v>
      </c>
      <c r="AK328" s="463">
        <v>-0.7</v>
      </c>
      <c r="AL328" s="465">
        <f>P217+U217</f>
        <v>0</v>
      </c>
      <c r="AM328" s="466"/>
    </row>
    <row r="329" spans="28:39" ht="34.5">
      <c r="AB329" s="523"/>
      <c r="AC329" s="451" t="s">
        <v>43</v>
      </c>
      <c r="AD329" s="452">
        <f>+M120</f>
        <v>-0.40883200000000025</v>
      </c>
      <c r="AE329" s="452">
        <v>-1.4600000000000002</v>
      </c>
      <c r="AF329" s="452">
        <f>R120</f>
        <v>0</v>
      </c>
      <c r="AG329" s="452">
        <v>0</v>
      </c>
      <c r="AH329" s="453">
        <f>W120</f>
        <v>0</v>
      </c>
      <c r="AI329" s="453">
        <v>0</v>
      </c>
      <c r="AJ329" s="452">
        <f>+AD329+AF329+AH329</f>
        <v>-0.40883200000000025</v>
      </c>
      <c r="AK329" s="452">
        <v>-1.4600000000000002</v>
      </c>
      <c r="AL329" s="454">
        <f>+P120+U120</f>
        <v>0</v>
      </c>
      <c r="AM329" s="455"/>
    </row>
    <row r="330" spans="11:39" ht="34.5">
      <c r="K330" s="467"/>
      <c r="L330" s="467"/>
      <c r="M330" s="468"/>
      <c r="N330" s="467"/>
      <c r="O330" s="467"/>
      <c r="AB330" s="523"/>
      <c r="AC330" s="451" t="s">
        <v>104</v>
      </c>
      <c r="AD330" s="452">
        <f>M297</f>
        <v>0</v>
      </c>
      <c r="AE330" s="452">
        <v>0</v>
      </c>
      <c r="AF330" s="452">
        <f>R297</f>
        <v>0</v>
      </c>
      <c r="AG330" s="452">
        <v>0</v>
      </c>
      <c r="AH330" s="453">
        <f>W297</f>
        <v>0</v>
      </c>
      <c r="AI330" s="453">
        <v>0</v>
      </c>
      <c r="AJ330" s="452">
        <f>+AD330+AF330+AH330</f>
        <v>0</v>
      </c>
      <c r="AK330" s="452">
        <v>0</v>
      </c>
      <c r="AL330" s="454" t="s">
        <v>141</v>
      </c>
      <c r="AM330" s="455"/>
    </row>
    <row r="331" spans="11:39" ht="34.5">
      <c r="K331" s="469"/>
      <c r="L331" s="469"/>
      <c r="M331" s="468"/>
      <c r="N331" s="469"/>
      <c r="O331" s="469"/>
      <c r="AB331" s="526"/>
      <c r="AC331" s="470" t="s">
        <v>383</v>
      </c>
      <c r="AD331" s="471">
        <f aca="true" t="shared" si="13" ref="AD331:AL331">SUM(AD328:AD330)</f>
        <v>-0.8488320000000003</v>
      </c>
      <c r="AE331" s="471">
        <v>-2.16</v>
      </c>
      <c r="AF331" s="471">
        <f t="shared" si="13"/>
        <v>0</v>
      </c>
      <c r="AG331" s="471">
        <v>0</v>
      </c>
      <c r="AH331" s="471">
        <f t="shared" si="13"/>
        <v>0</v>
      </c>
      <c r="AI331" s="471">
        <v>0</v>
      </c>
      <c r="AJ331" s="471">
        <f t="shared" si="13"/>
        <v>-0.8488320000000003</v>
      </c>
      <c r="AK331" s="471">
        <v>-2.16</v>
      </c>
      <c r="AL331" s="472">
        <f t="shared" si="13"/>
        <v>0</v>
      </c>
      <c r="AM331" s="455"/>
    </row>
    <row r="332" spans="11:39" ht="34.5">
      <c r="K332" s="467"/>
      <c r="L332" s="467"/>
      <c r="M332" s="468"/>
      <c r="N332" s="467"/>
      <c r="O332" s="467"/>
      <c r="U332" s="434" t="s">
        <v>229</v>
      </c>
      <c r="AB332" s="517" t="s">
        <v>384</v>
      </c>
      <c r="AC332" s="518"/>
      <c r="AD332" s="473">
        <f>+AD327+AD331</f>
        <v>-1.3171200000000003</v>
      </c>
      <c r="AE332" s="473">
        <v>-2.681712</v>
      </c>
      <c r="AF332" s="473">
        <f>+AF327+AF331</f>
        <v>0</v>
      </c>
      <c r="AG332" s="473">
        <v>0</v>
      </c>
      <c r="AH332" s="473">
        <f>+AH327+AH331</f>
        <v>0</v>
      </c>
      <c r="AI332" s="473">
        <v>0</v>
      </c>
      <c r="AJ332" s="473">
        <f>+AJ327+AJ331</f>
        <v>-1.3171200000000003</v>
      </c>
      <c r="AK332" s="473">
        <v>-2.681712</v>
      </c>
      <c r="AL332" s="474">
        <f>+AL327+AL331</f>
        <v>0</v>
      </c>
      <c r="AM332" s="455"/>
    </row>
    <row r="333" spans="11:39" ht="34.5">
      <c r="K333" s="467"/>
      <c r="L333" s="467"/>
      <c r="M333" s="468"/>
      <c r="N333" s="467"/>
      <c r="O333" s="467"/>
      <c r="X333" s="475"/>
      <c r="AB333" s="476" t="s">
        <v>387</v>
      </c>
      <c r="AC333" s="514"/>
      <c r="AD333" s="514"/>
      <c r="AE333" s="514"/>
      <c r="AF333" s="514"/>
      <c r="AG333" s="477"/>
      <c r="AH333" s="477"/>
      <c r="AI333" s="477"/>
      <c r="AJ333" s="478"/>
      <c r="AK333" s="478"/>
      <c r="AL333" s="478"/>
      <c r="AM333" s="478"/>
    </row>
    <row r="334" spans="11:39" ht="37.5" customHeight="1">
      <c r="K334" s="467"/>
      <c r="L334" s="467"/>
      <c r="M334" s="468"/>
      <c r="N334" s="467"/>
      <c r="O334" s="467"/>
      <c r="W334" s="479"/>
      <c r="X334" s="446"/>
      <c r="Z334" s="434"/>
      <c r="AA334" s="434"/>
      <c r="AB334" s="480" t="s">
        <v>389</v>
      </c>
      <c r="AC334" s="480"/>
      <c r="AD334" s="480"/>
      <c r="AE334" s="480"/>
      <c r="AF334" s="480"/>
      <c r="AG334" s="480"/>
      <c r="AH334" s="481"/>
      <c r="AI334" s="482"/>
      <c r="AJ334" s="482"/>
      <c r="AK334" s="482" t="s">
        <v>413</v>
      </c>
      <c r="AL334" s="482"/>
      <c r="AM334" s="482"/>
    </row>
    <row r="335" spans="11:39" ht="31.5" customHeight="1" hidden="1">
      <c r="K335" s="467">
        <v>3</v>
      </c>
      <c r="L335" s="467" t="s">
        <v>133</v>
      </c>
      <c r="M335" s="468"/>
      <c r="N335" s="467">
        <v>3</v>
      </c>
      <c r="O335" s="467" t="s">
        <v>133</v>
      </c>
      <c r="W335" s="483"/>
      <c r="X335" s="483"/>
      <c r="Y335" s="446"/>
      <c r="Z335" s="446"/>
      <c r="AA335" s="446"/>
      <c r="AB335" s="446"/>
      <c r="AC335" s="446"/>
      <c r="AD335" s="446"/>
      <c r="AE335" s="446"/>
      <c r="AF335" s="446"/>
      <c r="AG335" s="446"/>
      <c r="AH335" s="446"/>
      <c r="AI335" s="446"/>
      <c r="AJ335" s="484"/>
      <c r="AK335" s="485"/>
      <c r="AL335" s="485"/>
      <c r="AM335" s="436"/>
    </row>
    <row r="336" spans="11:39" ht="31.5" customHeight="1" hidden="1">
      <c r="K336" s="469">
        <v>0</v>
      </c>
      <c r="L336" s="469">
        <v>0</v>
      </c>
      <c r="M336" s="468"/>
      <c r="N336" s="469">
        <v>0</v>
      </c>
      <c r="O336" s="469">
        <v>0</v>
      </c>
      <c r="W336" s="598"/>
      <c r="X336" s="595"/>
      <c r="Y336" s="592"/>
      <c r="Z336" s="593"/>
      <c r="AA336" s="515"/>
      <c r="AB336" s="516"/>
      <c r="AC336" s="515"/>
      <c r="AD336" s="516"/>
      <c r="AE336" s="515"/>
      <c r="AF336" s="516"/>
      <c r="AG336" s="515"/>
      <c r="AH336" s="516"/>
      <c r="AI336" s="486"/>
      <c r="AJ336" s="596"/>
      <c r="AK336" s="485"/>
      <c r="AL336" s="485"/>
      <c r="AM336" s="436"/>
    </row>
    <row r="337" spans="11:39" ht="31.5" customHeight="1" hidden="1">
      <c r="K337" s="467">
        <v>6</v>
      </c>
      <c r="L337" s="467" t="s">
        <v>133</v>
      </c>
      <c r="M337" s="468"/>
      <c r="N337" s="467">
        <v>6</v>
      </c>
      <c r="O337" s="467" t="s">
        <v>133</v>
      </c>
      <c r="W337" s="598"/>
      <c r="X337" s="595"/>
      <c r="Y337" s="594"/>
      <c r="Z337" s="595"/>
      <c r="AA337" s="487"/>
      <c r="AB337" s="487"/>
      <c r="AC337" s="487"/>
      <c r="AD337" s="487"/>
      <c r="AE337" s="487"/>
      <c r="AF337" s="487"/>
      <c r="AG337" s="487"/>
      <c r="AH337" s="487"/>
      <c r="AI337" s="488"/>
      <c r="AJ337" s="597"/>
      <c r="AK337" s="485"/>
      <c r="AL337" s="485"/>
      <c r="AM337" s="436"/>
    </row>
    <row r="338" spans="11:39" ht="31.5" customHeight="1" hidden="1">
      <c r="K338" s="467">
        <v>5.799999999999999</v>
      </c>
      <c r="L338" s="467" t="s">
        <v>133</v>
      </c>
      <c r="M338" s="468"/>
      <c r="N338" s="467">
        <v>5.799999999999999</v>
      </c>
      <c r="O338" s="467" t="s">
        <v>133</v>
      </c>
      <c r="W338" s="479"/>
      <c r="X338" s="479"/>
      <c r="Z338" s="489"/>
      <c r="AA338" s="490"/>
      <c r="AB338" s="490"/>
      <c r="AC338" s="490"/>
      <c r="AD338" s="490"/>
      <c r="AE338" s="490"/>
      <c r="AF338" s="490"/>
      <c r="AG338" s="490"/>
      <c r="AH338" s="490"/>
      <c r="AI338" s="491"/>
      <c r="AJ338" s="492"/>
      <c r="AK338" s="485"/>
      <c r="AL338" s="485"/>
      <c r="AM338" s="436"/>
    </row>
    <row r="339" spans="11:39" ht="31.5" customHeight="1" hidden="1">
      <c r="K339" s="467">
        <v>7</v>
      </c>
      <c r="L339" s="467" t="s">
        <v>133</v>
      </c>
      <c r="M339" s="468"/>
      <c r="N339" s="467">
        <v>7</v>
      </c>
      <c r="O339" s="467" t="s">
        <v>133</v>
      </c>
      <c r="W339" s="479"/>
      <c r="X339" s="479"/>
      <c r="Y339" s="475"/>
      <c r="Z339" s="489"/>
      <c r="AA339" s="490"/>
      <c r="AB339" s="490"/>
      <c r="AC339" s="490"/>
      <c r="AD339" s="490"/>
      <c r="AE339" s="490"/>
      <c r="AF339" s="490"/>
      <c r="AG339" s="490"/>
      <c r="AH339" s="490"/>
      <c r="AI339" s="491"/>
      <c r="AJ339" s="492"/>
      <c r="AK339" s="485"/>
      <c r="AL339" s="485"/>
      <c r="AM339" s="436"/>
    </row>
    <row r="340" spans="9:39" ht="37.5">
      <c r="I340" s="468"/>
      <c r="K340" s="425"/>
      <c r="L340" s="493"/>
      <c r="M340" s="468"/>
      <c r="N340" s="468"/>
      <c r="O340" s="425"/>
      <c r="W340" s="479"/>
      <c r="X340" s="479"/>
      <c r="Y340" s="446"/>
      <c r="Z340" s="489"/>
      <c r="AA340" s="490"/>
      <c r="AB340" s="494" t="s">
        <v>417</v>
      </c>
      <c r="AC340" s="494"/>
      <c r="AD340" s="494"/>
      <c r="AE340" s="494"/>
      <c r="AF340" s="490"/>
      <c r="AG340" s="490"/>
      <c r="AH340" s="490"/>
      <c r="AI340" s="495"/>
      <c r="AJ340" s="496"/>
      <c r="AK340" s="485"/>
      <c r="AL340" s="485"/>
      <c r="AM340" s="436"/>
    </row>
    <row r="341" spans="23:39" ht="31.5">
      <c r="W341" s="479"/>
      <c r="X341" s="479"/>
      <c r="Z341" s="489"/>
      <c r="AA341" s="490"/>
      <c r="AB341" s="490"/>
      <c r="AC341" s="490"/>
      <c r="AD341" s="490"/>
      <c r="AE341" s="490"/>
      <c r="AF341" s="490"/>
      <c r="AG341" s="490"/>
      <c r="AH341" s="490"/>
      <c r="AI341" s="491"/>
      <c r="AJ341" s="492"/>
      <c r="AK341" s="485"/>
      <c r="AL341" s="485"/>
      <c r="AM341" s="436"/>
    </row>
    <row r="342" spans="23:39" ht="31.5">
      <c r="W342" s="479"/>
      <c r="X342" s="479"/>
      <c r="Z342" s="497"/>
      <c r="AA342" s="498"/>
      <c r="AB342" s="498"/>
      <c r="AC342" s="498"/>
      <c r="AD342" s="498"/>
      <c r="AE342" s="498"/>
      <c r="AF342" s="498"/>
      <c r="AG342" s="498"/>
      <c r="AH342" s="498"/>
      <c r="AI342" s="499"/>
      <c r="AJ342" s="492"/>
      <c r="AK342" s="485"/>
      <c r="AL342" s="485"/>
      <c r="AM342" s="436"/>
    </row>
    <row r="343" spans="23:39" ht="31.5">
      <c r="W343" s="479"/>
      <c r="X343" s="479"/>
      <c r="Z343" s="489"/>
      <c r="AA343" s="490"/>
      <c r="AB343" s="490"/>
      <c r="AC343" s="490"/>
      <c r="AD343" s="490"/>
      <c r="AE343" s="490"/>
      <c r="AF343" s="490"/>
      <c r="AG343" s="490"/>
      <c r="AH343" s="490"/>
      <c r="AI343" s="491"/>
      <c r="AJ343" s="492"/>
      <c r="AK343" s="485"/>
      <c r="AL343" s="485"/>
      <c r="AM343" s="436"/>
    </row>
    <row r="344" spans="23:39" ht="31.5">
      <c r="W344" s="479"/>
      <c r="X344" s="479"/>
      <c r="Z344" s="489"/>
      <c r="AA344" s="490"/>
      <c r="AB344" s="490"/>
      <c r="AC344" s="490"/>
      <c r="AD344" s="490"/>
      <c r="AE344" s="490"/>
      <c r="AF344" s="490"/>
      <c r="AG344" s="490"/>
      <c r="AH344" s="490"/>
      <c r="AI344" s="491"/>
      <c r="AJ344" s="492"/>
      <c r="AK344" s="485"/>
      <c r="AL344" s="485"/>
      <c r="AM344" s="436"/>
    </row>
    <row r="345" spans="23:39" ht="31.5">
      <c r="W345" s="479"/>
      <c r="X345" s="479"/>
      <c r="Z345" s="489"/>
      <c r="AA345" s="490"/>
      <c r="AB345" s="490"/>
      <c r="AC345" s="490"/>
      <c r="AD345" s="490"/>
      <c r="AE345" s="490"/>
      <c r="AF345" s="490"/>
      <c r="AG345" s="490"/>
      <c r="AH345" s="490"/>
      <c r="AI345" s="491"/>
      <c r="AJ345" s="492"/>
      <c r="AK345" s="500"/>
      <c r="AM345" s="500"/>
    </row>
    <row r="346" spans="23:39" ht="31.5">
      <c r="W346" s="479"/>
      <c r="X346" s="479"/>
      <c r="Z346" s="497"/>
      <c r="AA346" s="498"/>
      <c r="AB346" s="498"/>
      <c r="AC346" s="498"/>
      <c r="AD346" s="498"/>
      <c r="AE346" s="498"/>
      <c r="AF346" s="498"/>
      <c r="AG346" s="498"/>
      <c r="AH346" s="498"/>
      <c r="AI346" s="499"/>
      <c r="AJ346" s="492"/>
      <c r="AK346" s="500"/>
      <c r="AL346" s="500"/>
      <c r="AM346" s="436"/>
    </row>
    <row r="347" spans="23:39" ht="31.5">
      <c r="W347" s="479"/>
      <c r="X347" s="479"/>
      <c r="Y347" s="566"/>
      <c r="Z347" s="566"/>
      <c r="AA347" s="501"/>
      <c r="AB347" s="501"/>
      <c r="AC347" s="501"/>
      <c r="AD347" s="501"/>
      <c r="AE347" s="501"/>
      <c r="AF347" s="501"/>
      <c r="AG347" s="501"/>
      <c r="AH347" s="501"/>
      <c r="AI347" s="502"/>
      <c r="AJ347" s="492"/>
      <c r="AK347" s="500"/>
      <c r="AL347" s="500"/>
      <c r="AM347" s="436"/>
    </row>
    <row r="348" spans="28:39" ht="31.5">
      <c r="AB348" s="485"/>
      <c r="AC348" s="500"/>
      <c r="AD348" s="500"/>
      <c r="AE348" s="500"/>
      <c r="AF348" s="500"/>
      <c r="AG348" s="500"/>
      <c r="AH348" s="503"/>
      <c r="AI348" s="500"/>
      <c r="AJ348" s="503"/>
      <c r="AK348" s="500"/>
      <c r="AL348" s="500"/>
      <c r="AM348" s="436"/>
    </row>
    <row r="349" spans="28:39" ht="31.5">
      <c r="AB349" s="485"/>
      <c r="AC349" s="500"/>
      <c r="AD349" s="500"/>
      <c r="AE349" s="500"/>
      <c r="AF349" s="500"/>
      <c r="AG349" s="500"/>
      <c r="AH349" s="503"/>
      <c r="AI349" s="500"/>
      <c r="AJ349" s="503"/>
      <c r="AK349" s="500"/>
      <c r="AL349" s="500"/>
      <c r="AM349" s="436"/>
    </row>
    <row r="350" spans="28:39" ht="31.5">
      <c r="AB350" s="504"/>
      <c r="AC350" s="485"/>
      <c r="AD350" s="485"/>
      <c r="AE350" s="485"/>
      <c r="AF350" s="485"/>
      <c r="AG350" s="485"/>
      <c r="AH350" s="436"/>
      <c r="AI350" s="485"/>
      <c r="AJ350" s="436"/>
      <c r="AK350" s="485"/>
      <c r="AL350" s="485"/>
      <c r="AM350" s="436"/>
    </row>
    <row r="351" spans="28:39" ht="31.5">
      <c r="AB351" s="485"/>
      <c r="AC351" s="485"/>
      <c r="AD351" s="485"/>
      <c r="AE351" s="485"/>
      <c r="AF351" s="485"/>
      <c r="AG351" s="485"/>
      <c r="AH351" s="436"/>
      <c r="AI351" s="485"/>
      <c r="AJ351" s="436"/>
      <c r="AK351" s="485"/>
      <c r="AL351" s="485"/>
      <c r="AM351" s="436"/>
    </row>
    <row r="352" spans="28:39" ht="31.5">
      <c r="AB352" s="485"/>
      <c r="AC352" s="485"/>
      <c r="AD352" s="485"/>
      <c r="AE352" s="485"/>
      <c r="AF352" s="485"/>
      <c r="AG352" s="485"/>
      <c r="AH352" s="436"/>
      <c r="AI352" s="485"/>
      <c r="AJ352" s="436"/>
      <c r="AK352" s="485"/>
      <c r="AL352" s="485"/>
      <c r="AM352" s="436"/>
    </row>
    <row r="353" spans="28:39" ht="31.5">
      <c r="AB353" s="485"/>
      <c r="AC353" s="485"/>
      <c r="AD353" s="485"/>
      <c r="AE353" s="485"/>
      <c r="AF353" s="485"/>
      <c r="AG353" s="485"/>
      <c r="AH353" s="436"/>
      <c r="AI353" s="485"/>
      <c r="AJ353" s="436"/>
      <c r="AK353" s="485"/>
      <c r="AL353" s="485"/>
      <c r="AM353" s="436"/>
    </row>
    <row r="354" spans="28:39" ht="31.5">
      <c r="AB354" s="485"/>
      <c r="AC354" s="485"/>
      <c r="AD354" s="485"/>
      <c r="AE354" s="485"/>
      <c r="AF354" s="485"/>
      <c r="AG354" s="485"/>
      <c r="AH354" s="436"/>
      <c r="AI354" s="485"/>
      <c r="AJ354" s="436"/>
      <c r="AK354" s="485"/>
      <c r="AL354" s="485"/>
      <c r="AM354" s="436"/>
    </row>
    <row r="355" spans="28:39" ht="31.5">
      <c r="AB355" s="485"/>
      <c r="AC355" s="485"/>
      <c r="AD355" s="485"/>
      <c r="AE355" s="485"/>
      <c r="AF355" s="485"/>
      <c r="AG355" s="485"/>
      <c r="AH355" s="436"/>
      <c r="AI355" s="485"/>
      <c r="AJ355" s="436"/>
      <c r="AK355" s="485"/>
      <c r="AL355" s="485"/>
      <c r="AM355" s="436"/>
    </row>
    <row r="356" spans="28:39" ht="31.5">
      <c r="AB356" s="485"/>
      <c r="AC356" s="485"/>
      <c r="AD356" s="485"/>
      <c r="AE356" s="485"/>
      <c r="AF356" s="485"/>
      <c r="AG356" s="485"/>
      <c r="AH356" s="436"/>
      <c r="AI356" s="485"/>
      <c r="AJ356" s="436"/>
      <c r="AK356" s="485"/>
      <c r="AL356" s="485"/>
      <c r="AM356" s="436"/>
    </row>
    <row r="357" spans="28:39" ht="31.5">
      <c r="AB357" s="485"/>
      <c r="AC357" s="485"/>
      <c r="AD357" s="485"/>
      <c r="AE357" s="485"/>
      <c r="AF357" s="485"/>
      <c r="AG357" s="485"/>
      <c r="AH357" s="436"/>
      <c r="AI357" s="485"/>
      <c r="AJ357" s="436"/>
      <c r="AK357" s="485"/>
      <c r="AL357" s="485"/>
      <c r="AM357" s="436"/>
    </row>
    <row r="358" spans="28:39" ht="31.5">
      <c r="AB358" s="485"/>
      <c r="AC358" s="485"/>
      <c r="AD358" s="485"/>
      <c r="AE358" s="485"/>
      <c r="AF358" s="485"/>
      <c r="AG358" s="485"/>
      <c r="AH358" s="436"/>
      <c r="AI358" s="485"/>
      <c r="AJ358" s="436"/>
      <c r="AK358" s="485"/>
      <c r="AL358" s="485"/>
      <c r="AM358" s="436"/>
    </row>
    <row r="359" spans="28:39" ht="31.5">
      <c r="AB359" s="485"/>
      <c r="AC359" s="485"/>
      <c r="AD359" s="485"/>
      <c r="AE359" s="485"/>
      <c r="AF359" s="485"/>
      <c r="AG359" s="485"/>
      <c r="AH359" s="436"/>
      <c r="AI359" s="485"/>
      <c r="AJ359" s="436"/>
      <c r="AK359" s="485"/>
      <c r="AL359" s="485"/>
      <c r="AM359" s="436"/>
    </row>
    <row r="360" spans="28:39" ht="31.5">
      <c r="AB360" s="485"/>
      <c r="AC360" s="485"/>
      <c r="AD360" s="485"/>
      <c r="AE360" s="485"/>
      <c r="AF360" s="485"/>
      <c r="AG360" s="485"/>
      <c r="AH360" s="436"/>
      <c r="AI360" s="485"/>
      <c r="AJ360" s="436"/>
      <c r="AK360" s="485"/>
      <c r="AL360" s="485"/>
      <c r="AM360" s="436"/>
    </row>
    <row r="361" spans="28:39" ht="31.5">
      <c r="AB361" s="485"/>
      <c r="AC361" s="485"/>
      <c r="AD361" s="485"/>
      <c r="AE361" s="485"/>
      <c r="AF361" s="485"/>
      <c r="AG361" s="485"/>
      <c r="AH361" s="436"/>
      <c r="AI361" s="485"/>
      <c r="AJ361" s="436"/>
      <c r="AK361" s="485"/>
      <c r="AL361" s="485"/>
      <c r="AM361" s="436"/>
    </row>
    <row r="362" spans="28:39" ht="31.5">
      <c r="AB362" s="485"/>
      <c r="AC362" s="485"/>
      <c r="AD362" s="485"/>
      <c r="AE362" s="485"/>
      <c r="AF362" s="485"/>
      <c r="AG362" s="485"/>
      <c r="AH362" s="436"/>
      <c r="AI362" s="485"/>
      <c r="AJ362" s="436"/>
      <c r="AK362" s="485"/>
      <c r="AL362" s="485"/>
      <c r="AM362" s="436"/>
    </row>
    <row r="363" spans="28:39" ht="31.5">
      <c r="AB363" s="485"/>
      <c r="AC363" s="500"/>
      <c r="AD363" s="500"/>
      <c r="AE363" s="500"/>
      <c r="AF363" s="500"/>
      <c r="AG363" s="500"/>
      <c r="AH363" s="503"/>
      <c r="AI363" s="500"/>
      <c r="AJ363" s="503"/>
      <c r="AK363" s="500"/>
      <c r="AL363" s="500"/>
      <c r="AM363" s="436"/>
    </row>
    <row r="364" spans="28:39" ht="31.5">
      <c r="AB364" s="485"/>
      <c r="AC364" s="500"/>
      <c r="AD364" s="500"/>
      <c r="AE364" s="500"/>
      <c r="AF364" s="500"/>
      <c r="AG364" s="500"/>
      <c r="AH364" s="503"/>
      <c r="AI364" s="500"/>
      <c r="AJ364" s="503"/>
      <c r="AK364" s="500"/>
      <c r="AL364" s="500"/>
      <c r="AM364" s="436"/>
    </row>
  </sheetData>
  <sheetProtection/>
  <mergeCells count="74">
    <mergeCell ref="A1:Y1"/>
    <mergeCell ref="A81:B81"/>
    <mergeCell ref="A98:B98"/>
    <mergeCell ref="A297:B297"/>
    <mergeCell ref="A51:B51"/>
    <mergeCell ref="A120:B120"/>
    <mergeCell ref="A62:B62"/>
    <mergeCell ref="A215:B215"/>
    <mergeCell ref="N4:R4"/>
    <mergeCell ref="Y336:Z337"/>
    <mergeCell ref="AG336:AH336"/>
    <mergeCell ref="AJ336:AJ337"/>
    <mergeCell ref="W336:X337"/>
    <mergeCell ref="AA336:AB336"/>
    <mergeCell ref="S4:W4"/>
    <mergeCell ref="AD17:AF17"/>
    <mergeCell ref="AD22:AG22"/>
    <mergeCell ref="AD23:AF23"/>
    <mergeCell ref="AD16:AF16"/>
    <mergeCell ref="Y347:Z347"/>
    <mergeCell ref="A3:A6"/>
    <mergeCell ref="B3:B6"/>
    <mergeCell ref="C3:C6"/>
    <mergeCell ref="D3:E4"/>
    <mergeCell ref="F3:G4"/>
    <mergeCell ref="H3:W3"/>
    <mergeCell ref="Z3:Z6"/>
    <mergeCell ref="H4:M4"/>
    <mergeCell ref="A9:B9"/>
    <mergeCell ref="AQ4:AR4"/>
    <mergeCell ref="AD9:AG9"/>
    <mergeCell ref="Y3:Y6"/>
    <mergeCell ref="AD10:AF10"/>
    <mergeCell ref="AD11:AF11"/>
    <mergeCell ref="AD29:AF29"/>
    <mergeCell ref="AD55:AF55"/>
    <mergeCell ref="AD30:AF30"/>
    <mergeCell ref="AD35:AG35"/>
    <mergeCell ref="AD36:AF36"/>
    <mergeCell ref="AD37:AF37"/>
    <mergeCell ref="AD24:AF24"/>
    <mergeCell ref="AD41:AF41"/>
    <mergeCell ref="AD56:AF56"/>
    <mergeCell ref="AD65:AH65"/>
    <mergeCell ref="AD66:AH66"/>
    <mergeCell ref="AD67:AF67"/>
    <mergeCell ref="AD72:AH72"/>
    <mergeCell ref="AD42:AF42"/>
    <mergeCell ref="AD47:AG47"/>
    <mergeCell ref="AD48:AF48"/>
    <mergeCell ref="AD49:AF49"/>
    <mergeCell ref="AD54:AG54"/>
    <mergeCell ref="AD73:AF73"/>
    <mergeCell ref="AD78:AF78"/>
    <mergeCell ref="AD79:AF79"/>
    <mergeCell ref="AD84:AF84"/>
    <mergeCell ref="AD85:AF85"/>
    <mergeCell ref="AD86:AF86"/>
    <mergeCell ref="AD87:AF88"/>
    <mergeCell ref="AG87:AG88"/>
    <mergeCell ref="AH87:AH88"/>
    <mergeCell ref="AB321:AC322"/>
    <mergeCell ref="AD321:AE321"/>
    <mergeCell ref="AF321:AG321"/>
    <mergeCell ref="AH321:AI321"/>
    <mergeCell ref="AC333:AF333"/>
    <mergeCell ref="AC336:AD336"/>
    <mergeCell ref="AE336:AF336"/>
    <mergeCell ref="AJ321:AK321"/>
    <mergeCell ref="AB319:AM319"/>
    <mergeCell ref="AM321:AM322"/>
    <mergeCell ref="AB323:AB327"/>
    <mergeCell ref="AB328:AB331"/>
    <mergeCell ref="AB332:AC332"/>
  </mergeCells>
  <conditionalFormatting sqref="AD323:AD331 AF323:AF331 AH323:AH331 AJ323:AJ331">
    <cfRule type="cellIs" priority="32" dxfId="20" operator="lessThan" stopIfTrue="1">
      <formula>0</formula>
    </cfRule>
  </conditionalFormatting>
  <conditionalFormatting sqref="AD323:AD332 AF323:AF332 AH323:AH332 AJ323:AJ332">
    <cfRule type="cellIs" priority="31" dxfId="20" operator="lessThan" stopIfTrue="1">
      <formula>0</formula>
    </cfRule>
  </conditionalFormatting>
  <conditionalFormatting sqref="AE323:AE331">
    <cfRule type="cellIs" priority="8" dxfId="20" operator="lessThan" stopIfTrue="1">
      <formula>0</formula>
    </cfRule>
  </conditionalFormatting>
  <conditionalFormatting sqref="AE323:AE332">
    <cfRule type="cellIs" priority="7" dxfId="20" operator="lessThan" stopIfTrue="1">
      <formula>0</formula>
    </cfRule>
  </conditionalFormatting>
  <conditionalFormatting sqref="AG323:AG331">
    <cfRule type="cellIs" priority="6" dxfId="20" operator="lessThan" stopIfTrue="1">
      <formula>0</formula>
    </cfRule>
  </conditionalFormatting>
  <conditionalFormatting sqref="AG323:AG332">
    <cfRule type="cellIs" priority="5" dxfId="20" operator="lessThan" stopIfTrue="1">
      <formula>0</formula>
    </cfRule>
  </conditionalFormatting>
  <conditionalFormatting sqref="AI323:AI331">
    <cfRule type="cellIs" priority="4" dxfId="20" operator="lessThan" stopIfTrue="1">
      <formula>0</formula>
    </cfRule>
  </conditionalFormatting>
  <conditionalFormatting sqref="AI323:AI332">
    <cfRule type="cellIs" priority="3" dxfId="20" operator="lessThan" stopIfTrue="1">
      <formula>0</formula>
    </cfRule>
  </conditionalFormatting>
  <conditionalFormatting sqref="AK323:AK331">
    <cfRule type="cellIs" priority="2" dxfId="20" operator="lessThan" stopIfTrue="1">
      <formula>0</formula>
    </cfRule>
  </conditionalFormatting>
  <conditionalFormatting sqref="AK323:AK332">
    <cfRule type="cellIs" priority="1" dxfId="20" operator="lessThan" stopIfTrue="1">
      <formula>0</formula>
    </cfRule>
  </conditionalFormatting>
  <printOptions horizontalCentered="1"/>
  <pageMargins left="0.1968503937007874" right="0.1968503937007874" top="0.5905511811023623" bottom="0.2362204724409449" header="0.31496062992125984" footer="0.31496062992125984"/>
  <pageSetup horizontalDpi="600" verticalDpi="600" orientation="landscape" paperSize="9" scale="44" r:id="rId1"/>
  <headerFooter alignWithMargins="0">
    <oddFooter>&amp;C&amp;P/&amp;N</oddFooter>
  </headerFooter>
  <rowBreaks count="5" manualBreakCount="5">
    <brk id="61" max="255" man="1"/>
    <brk id="102" max="55" man="1"/>
    <brk id="171" max="55" man="1"/>
    <brk id="212" max="255" man="1"/>
    <brk id="314" max="255" man="1"/>
  </rowBreaks>
  <colBreaks count="2" manualBreakCount="2">
    <brk id="26" max="65535" man="1"/>
    <brk id="42" max="3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="70" zoomScaleNormal="70" zoomScaleSheetLayoutView="70" zoomScalePageLayoutView="0" workbookViewId="0" topLeftCell="A1">
      <selection activeCell="N18" sqref="N18"/>
    </sheetView>
  </sheetViews>
  <sheetFormatPr defaultColWidth="9.00390625" defaultRowHeight="14.25"/>
  <cols>
    <col min="1" max="1" width="18.75390625" style="0" bestFit="1" customWidth="1"/>
    <col min="2" max="2" width="20.125" style="0" bestFit="1" customWidth="1"/>
    <col min="3" max="10" width="13.625" style="0" customWidth="1"/>
    <col min="11" max="11" width="14.125" style="0" bestFit="1" customWidth="1"/>
    <col min="12" max="12" width="21.875" style="0" bestFit="1" customWidth="1"/>
  </cols>
  <sheetData>
    <row r="1" spans="1:12" ht="34.5">
      <c r="A1" s="519" t="s">
        <v>414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</row>
    <row r="2" spans="1:12" ht="34.5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7" t="s">
        <v>391</v>
      </c>
    </row>
    <row r="3" spans="1:12" ht="34.5">
      <c r="A3" s="535" t="s">
        <v>374</v>
      </c>
      <c r="B3" s="536"/>
      <c r="C3" s="517" t="s">
        <v>375</v>
      </c>
      <c r="D3" s="518"/>
      <c r="E3" s="517" t="s">
        <v>376</v>
      </c>
      <c r="F3" s="518"/>
      <c r="G3" s="517" t="s">
        <v>388</v>
      </c>
      <c r="H3" s="518"/>
      <c r="I3" s="517" t="s">
        <v>377</v>
      </c>
      <c r="J3" s="518"/>
      <c r="K3" s="448" t="s">
        <v>385</v>
      </c>
      <c r="L3" s="520" t="s">
        <v>7</v>
      </c>
    </row>
    <row r="4" spans="1:12" ht="34.5">
      <c r="A4" s="537"/>
      <c r="B4" s="538"/>
      <c r="C4" s="449">
        <v>43154</v>
      </c>
      <c r="D4" s="449">
        <v>43153</v>
      </c>
      <c r="E4" s="449">
        <v>43154</v>
      </c>
      <c r="F4" s="449">
        <v>43153</v>
      </c>
      <c r="G4" s="449">
        <v>43154</v>
      </c>
      <c r="H4" s="449">
        <v>43153</v>
      </c>
      <c r="I4" s="449">
        <v>43154</v>
      </c>
      <c r="J4" s="449">
        <v>43153</v>
      </c>
      <c r="K4" s="450" t="s">
        <v>386</v>
      </c>
      <c r="L4" s="521"/>
    </row>
    <row r="5" spans="1:12" ht="34.5">
      <c r="A5" s="522" t="s">
        <v>378</v>
      </c>
      <c r="B5" s="451" t="s">
        <v>57</v>
      </c>
      <c r="C5" s="452">
        <v>0</v>
      </c>
      <c r="D5" s="452">
        <v>0</v>
      </c>
      <c r="E5" s="452">
        <v>0</v>
      </c>
      <c r="F5" s="452">
        <v>0</v>
      </c>
      <c r="G5" s="453">
        <v>0</v>
      </c>
      <c r="H5" s="453">
        <v>0</v>
      </c>
      <c r="I5" s="452">
        <v>0</v>
      </c>
      <c r="J5" s="452">
        <v>0</v>
      </c>
      <c r="K5" s="454">
        <v>0</v>
      </c>
      <c r="L5" s="455"/>
    </row>
    <row r="6" spans="1:12" ht="34.5">
      <c r="A6" s="523"/>
      <c r="B6" s="451" t="s">
        <v>379</v>
      </c>
      <c r="C6" s="452">
        <v>0</v>
      </c>
      <c r="D6" s="452">
        <v>0</v>
      </c>
      <c r="E6" s="452">
        <v>0</v>
      </c>
      <c r="F6" s="452">
        <v>0</v>
      </c>
      <c r="G6" s="453">
        <v>0</v>
      </c>
      <c r="H6" s="453">
        <v>0</v>
      </c>
      <c r="I6" s="452">
        <v>0</v>
      </c>
      <c r="J6" s="452">
        <v>0</v>
      </c>
      <c r="K6" s="454">
        <v>0</v>
      </c>
      <c r="L6" s="455"/>
    </row>
    <row r="7" spans="1:12" ht="34.5">
      <c r="A7" s="523"/>
      <c r="B7" s="451" t="s">
        <v>380</v>
      </c>
      <c r="C7" s="452">
        <v>-0.46828800000000004</v>
      </c>
      <c r="D7" s="452">
        <v>-0.521712</v>
      </c>
      <c r="E7" s="452">
        <v>0</v>
      </c>
      <c r="F7" s="452">
        <v>0</v>
      </c>
      <c r="G7" s="453">
        <v>0</v>
      </c>
      <c r="H7" s="453">
        <v>0</v>
      </c>
      <c r="I7" s="452">
        <v>-0.46828800000000004</v>
      </c>
      <c r="J7" s="452">
        <v>-0.521712</v>
      </c>
      <c r="K7" s="454">
        <v>0</v>
      </c>
      <c r="L7" s="455"/>
    </row>
    <row r="8" spans="1:12" ht="34.5">
      <c r="A8" s="523"/>
      <c r="B8" s="451" t="s">
        <v>104</v>
      </c>
      <c r="C8" s="452">
        <v>0</v>
      </c>
      <c r="D8" s="452">
        <v>0</v>
      </c>
      <c r="E8" s="452">
        <v>0</v>
      </c>
      <c r="F8" s="452">
        <v>0</v>
      </c>
      <c r="G8" s="453">
        <v>0</v>
      </c>
      <c r="H8" s="453">
        <v>0</v>
      </c>
      <c r="I8" s="452">
        <v>0</v>
      </c>
      <c r="J8" s="452">
        <v>0</v>
      </c>
      <c r="K8" s="454">
        <v>0</v>
      </c>
      <c r="L8" s="455"/>
    </row>
    <row r="9" spans="1:12" ht="35.25" thickBot="1">
      <c r="A9" s="524"/>
      <c r="B9" s="457" t="s">
        <v>381</v>
      </c>
      <c r="C9" s="458">
        <v>-0.46828800000000004</v>
      </c>
      <c r="D9" s="458">
        <v>-0.521712</v>
      </c>
      <c r="E9" s="458">
        <v>0</v>
      </c>
      <c r="F9" s="458">
        <v>0</v>
      </c>
      <c r="G9" s="458">
        <v>0</v>
      </c>
      <c r="H9" s="458">
        <v>0</v>
      </c>
      <c r="I9" s="458">
        <v>-0.46828800000000004</v>
      </c>
      <c r="J9" s="458">
        <v>-0.521712</v>
      </c>
      <c r="K9" s="459">
        <v>0</v>
      </c>
      <c r="L9" s="460"/>
    </row>
    <row r="10" spans="1:12" ht="34.5">
      <c r="A10" s="525" t="s">
        <v>382</v>
      </c>
      <c r="B10" s="462" t="s">
        <v>57</v>
      </c>
      <c r="C10" s="463">
        <v>-0.44000000000000006</v>
      </c>
      <c r="D10" s="463">
        <v>-0.7</v>
      </c>
      <c r="E10" s="463">
        <v>0</v>
      </c>
      <c r="F10" s="463">
        <v>0</v>
      </c>
      <c r="G10" s="464">
        <v>0</v>
      </c>
      <c r="H10" s="464">
        <v>0</v>
      </c>
      <c r="I10" s="463">
        <v>-0.44000000000000006</v>
      </c>
      <c r="J10" s="463">
        <v>-0.7</v>
      </c>
      <c r="K10" s="465">
        <v>0</v>
      </c>
      <c r="L10" s="466"/>
    </row>
    <row r="11" spans="1:12" ht="34.5">
      <c r="A11" s="523"/>
      <c r="B11" s="451" t="s">
        <v>43</v>
      </c>
      <c r="C11" s="452">
        <v>-0.40883200000000025</v>
      </c>
      <c r="D11" s="452">
        <v>-1.4600000000000002</v>
      </c>
      <c r="E11" s="452">
        <v>0</v>
      </c>
      <c r="F11" s="452">
        <v>0</v>
      </c>
      <c r="G11" s="453">
        <v>0</v>
      </c>
      <c r="H11" s="453">
        <v>0</v>
      </c>
      <c r="I11" s="452">
        <v>-0.40883200000000025</v>
      </c>
      <c r="J11" s="452">
        <v>-1.4600000000000002</v>
      </c>
      <c r="K11" s="454">
        <v>0</v>
      </c>
      <c r="L11" s="455"/>
    </row>
    <row r="12" spans="1:12" ht="34.5">
      <c r="A12" s="523"/>
      <c r="B12" s="451" t="s">
        <v>104</v>
      </c>
      <c r="C12" s="452">
        <v>0</v>
      </c>
      <c r="D12" s="452">
        <v>0</v>
      </c>
      <c r="E12" s="452">
        <v>0</v>
      </c>
      <c r="F12" s="452">
        <v>0</v>
      </c>
      <c r="G12" s="453">
        <v>0</v>
      </c>
      <c r="H12" s="453">
        <v>0</v>
      </c>
      <c r="I12" s="452">
        <v>0</v>
      </c>
      <c r="J12" s="452">
        <v>0</v>
      </c>
      <c r="K12" s="454" t="s">
        <v>141</v>
      </c>
      <c r="L12" s="455"/>
    </row>
    <row r="13" spans="1:12" ht="34.5">
      <c r="A13" s="526"/>
      <c r="B13" s="470" t="s">
        <v>383</v>
      </c>
      <c r="C13" s="471">
        <v>-0.8488320000000003</v>
      </c>
      <c r="D13" s="471">
        <v>-2.16</v>
      </c>
      <c r="E13" s="471">
        <v>0</v>
      </c>
      <c r="F13" s="471">
        <v>0</v>
      </c>
      <c r="G13" s="471">
        <v>0</v>
      </c>
      <c r="H13" s="471">
        <v>0</v>
      </c>
      <c r="I13" s="471">
        <v>-0.8488320000000003</v>
      </c>
      <c r="J13" s="471">
        <v>-2.16</v>
      </c>
      <c r="K13" s="472">
        <v>0</v>
      </c>
      <c r="L13" s="455"/>
    </row>
    <row r="14" spans="1:12" ht="34.5">
      <c r="A14" s="517" t="s">
        <v>384</v>
      </c>
      <c r="B14" s="518"/>
      <c r="C14" s="473">
        <v>-1.3171200000000003</v>
      </c>
      <c r="D14" s="473">
        <v>-2.681712</v>
      </c>
      <c r="E14" s="473">
        <v>0</v>
      </c>
      <c r="F14" s="473">
        <v>0</v>
      </c>
      <c r="G14" s="473">
        <v>0</v>
      </c>
      <c r="H14" s="473">
        <v>0</v>
      </c>
      <c r="I14" s="473">
        <v>-1.3171200000000003</v>
      </c>
      <c r="J14" s="473">
        <v>-2.681712</v>
      </c>
      <c r="K14" s="474">
        <v>0</v>
      </c>
      <c r="L14" s="455"/>
    </row>
    <row r="15" spans="1:12" ht="34.5">
      <c r="A15" s="476" t="s">
        <v>387</v>
      </c>
      <c r="B15" s="514"/>
      <c r="C15" s="514"/>
      <c r="D15" s="514"/>
      <c r="E15" s="514"/>
      <c r="F15" s="477"/>
      <c r="G15" s="477"/>
      <c r="H15" s="477"/>
      <c r="I15" s="478"/>
      <c r="J15" s="478"/>
      <c r="K15" s="478"/>
      <c r="L15" s="478"/>
    </row>
    <row r="16" spans="1:12" ht="34.5">
      <c r="A16" s="480" t="s">
        <v>389</v>
      </c>
      <c r="B16" s="480"/>
      <c r="C16" s="480"/>
      <c r="D16" s="480"/>
      <c r="E16" s="480"/>
      <c r="F16" s="480"/>
      <c r="G16" s="481"/>
      <c r="H16" s="482"/>
      <c r="I16" s="482"/>
      <c r="J16" s="482" t="s">
        <v>413</v>
      </c>
      <c r="K16" s="482"/>
      <c r="L16" s="482"/>
    </row>
    <row r="17" ht="34.5">
      <c r="A17" s="610"/>
    </row>
    <row r="18" ht="34.5">
      <c r="A18" s="611" t="s">
        <v>418</v>
      </c>
    </row>
  </sheetData>
  <sheetProtection/>
  <mergeCells count="11">
    <mergeCell ref="A5:A9"/>
    <mergeCell ref="A10:A13"/>
    <mergeCell ref="A14:B14"/>
    <mergeCell ref="B15:E15"/>
    <mergeCell ref="A1:L1"/>
    <mergeCell ref="A3:B4"/>
    <mergeCell ref="C3:D3"/>
    <mergeCell ref="E3:F3"/>
    <mergeCell ref="G3:H3"/>
    <mergeCell ref="I3:J3"/>
    <mergeCell ref="L3:L4"/>
  </mergeCells>
  <conditionalFormatting sqref="C5:C13 E5:E13 G5:G13 I5:I13">
    <cfRule type="cellIs" priority="10" dxfId="20" operator="lessThan" stopIfTrue="1">
      <formula>0</formula>
    </cfRule>
  </conditionalFormatting>
  <conditionalFormatting sqref="C5:C14 E5:E14 G5:G14 I5:I14">
    <cfRule type="cellIs" priority="9" dxfId="20" operator="lessThan" stopIfTrue="1">
      <formula>0</formula>
    </cfRule>
  </conditionalFormatting>
  <conditionalFormatting sqref="D5:D13">
    <cfRule type="cellIs" priority="8" dxfId="20" operator="lessThan" stopIfTrue="1">
      <formula>0</formula>
    </cfRule>
  </conditionalFormatting>
  <conditionalFormatting sqref="D5:D14">
    <cfRule type="cellIs" priority="7" dxfId="20" operator="lessThan" stopIfTrue="1">
      <formula>0</formula>
    </cfRule>
  </conditionalFormatting>
  <conditionalFormatting sqref="F5:F13">
    <cfRule type="cellIs" priority="6" dxfId="20" operator="lessThan" stopIfTrue="1">
      <formula>0</formula>
    </cfRule>
  </conditionalFormatting>
  <conditionalFormatting sqref="F5:F14">
    <cfRule type="cellIs" priority="5" dxfId="20" operator="lessThan" stopIfTrue="1">
      <formula>0</formula>
    </cfRule>
  </conditionalFormatting>
  <conditionalFormatting sqref="H5:H13">
    <cfRule type="cellIs" priority="4" dxfId="20" operator="lessThan" stopIfTrue="1">
      <formula>0</formula>
    </cfRule>
  </conditionalFormatting>
  <conditionalFormatting sqref="H5:H14">
    <cfRule type="cellIs" priority="3" dxfId="20" operator="lessThan" stopIfTrue="1">
      <formula>0</formula>
    </cfRule>
  </conditionalFormatting>
  <conditionalFormatting sqref="J5:J13">
    <cfRule type="cellIs" priority="2" dxfId="20" operator="lessThan" stopIfTrue="1">
      <formula>0</formula>
    </cfRule>
  </conditionalFormatting>
  <conditionalFormatting sqref="J5:J14">
    <cfRule type="cellIs" priority="1" dxfId="20" operator="lessThan" stopIfTrue="1">
      <formula>0</formula>
    </cfRule>
  </conditionalFormatting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Com</cp:lastModifiedBy>
  <cp:lastPrinted>2018-02-16T02:48:18Z</cp:lastPrinted>
  <dcterms:created xsi:type="dcterms:W3CDTF">2012-10-25T02:36:03Z</dcterms:created>
  <dcterms:modified xsi:type="dcterms:W3CDTF">2018-02-23T02:58:33Z</dcterms:modified>
  <cp:category/>
  <cp:version/>
  <cp:contentType/>
  <cp:contentStatus/>
</cp:coreProperties>
</file>