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32760" yWindow="32760" windowWidth="11970" windowHeight="11385" tabRatio="227" activeTab="0"/>
  </bookViews>
  <sheets>
    <sheet name="Data" sheetId="1" r:id="rId1"/>
    <sheet name="ตารางสรุป " sheetId="2" r:id="rId2"/>
  </sheets>
  <definedNames>
    <definedName name="_xlfn.COUNTIFS" hidden="1">#NAME?</definedName>
    <definedName name="_xlfn.SUMIFS" hidden="1">#NAME?</definedName>
    <definedName name="_xlnm.Print_Area" localSheetId="0">'Data'!$A$1:$BA$348</definedName>
    <definedName name="_xlnm.Print_Area" localSheetId="1">'ตารางสรุป 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<sst xmlns="http://schemas.openxmlformats.org/spreadsheetml/2006/main" count="1125" uniqueCount="406">
  <si>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</si>
  <si>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</si>
  <si>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</si>
  <si>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</si>
  <si>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</si>
  <si>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</si>
  <si>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</si>
  <si>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</si>
  <si>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</si>
  <si>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</si>
  <si>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</si>
  <si>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</si>
  <si>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</si>
  <si>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</si>
  <si>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</si>
  <si>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</si>
  <si>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</si>
  <si>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</si>
  <si>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</si>
  <si>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</si>
  <si>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</si>
  <si>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</si>
  <si>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</si>
  <si>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</si>
  <si>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</si>
  <si>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</si>
  <si>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</si>
  <si>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</si>
  <si>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</si>
  <si>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</si>
  <si>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</si>
  <si>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</si>
  <si>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</si>
  <si>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</si>
  <si>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</si>
  <si>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</si>
  <si>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</si>
  <si>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</si>
  <si>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</si>
  <si>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</si>
  <si>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</si>
  <si>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</si>
  <si>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</si>
  <si>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</si>
  <si>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</si>
  <si>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</si>
  <si>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</si>
  <si>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</si>
  <si>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</si>
  <si>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</si>
  <si>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</si>
  <si>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</si>
  <si>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</si>
  <si>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</si>
  <si>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</si>
  <si>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</si>
  <si>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</si>
  <si>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</si>
  <si>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</si>
  <si>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</si>
  <si>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</si>
  <si>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</si>
  <si>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</si>
  <si>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</si>
  <si>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</si>
  <si>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</si>
  <si>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</si>
  <si>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</si>
  <si>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</si>
  <si>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</si>
  <si>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</si>
  <si>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</si>
  <si>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</si>
  <si>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</si>
  <si>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</si>
  <si>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</si>
  <si>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</si>
  <si>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</si>
  <si>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</si>
  <si>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</si>
  <si>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</si>
  <si>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</si>
  <si>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</si>
  <si>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</si>
  <si>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</si>
  <si>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</si>
  <si>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</si>
  <si>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</si>
  <si>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</si>
  <si>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</si>
  <si>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</si>
  <si>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</si>
  <si>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</si>
  <si>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</si>
  <si>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</si>
  <si>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</si>
  <si>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</si>
  <si>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</si>
  <si>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</si>
  <si>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</si>
  <si>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</si>
  <si>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</si>
  <si>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</si>
  <si>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</si>
  <si>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</si>
  <si>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</si>
  <si>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</si>
  <si>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</si>
  <si>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</si>
  <si>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</si>
  <si>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</si>
  <si>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</si>
  <si>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</si>
  <si>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</si>
  <si>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</si>
  <si>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</si>
  <si>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</si>
  <si>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</si>
  <si>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</si>
  <si>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</si>
  <si>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</si>
  <si>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</si>
  <si>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</si>
  <si>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</si>
  <si>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</si>
  <si>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</si>
  <si>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</si>
  <si>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</si>
  <si>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</si>
  <si>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</si>
  <si>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</si>
  <si>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</si>
  <si>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</si>
  <si>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</si>
  <si>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</si>
  <si>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</si>
  <si>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</si>
  <si>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</si>
  <si>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</si>
  <si>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</si>
  <si>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</si>
  <si>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</si>
  <si>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</si>
  <si>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</si>
  <si>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</si>
  <si>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</si>
  <si>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</si>
  <si>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</si>
  <si>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</si>
  <si>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</si>
  <si>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</si>
  <si>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</si>
  <si>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</si>
  <si>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</si>
  <si>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</si>
  <si>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</si>
  <si>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</si>
  <si>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</si>
  <si>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</si>
  <si>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</si>
  <si>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</si>
  <si>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</si>
  <si>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</si>
  <si>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</si>
  <si>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</si>
  <si>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</si>
  <si>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</si>
  <si>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</si>
  <si>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</si>
  <si>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</si>
  <si>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</si>
  <si>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</si>
  <si>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</si>
  <si>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</si>
  <si>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</si>
  <si>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</si>
  <si>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</si>
  <si>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</si>
  <si>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</si>
  <si>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</si>
  <si>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</si>
  <si>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</si>
  <si>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</si>
  <si>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</si>
  <si>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</si>
  <si>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</si>
  <si>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</si>
  <si>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</si>
  <si>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</si>
  <si>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</si>
  <si>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</si>
  <si>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</si>
  <si>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</si>
  <si>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</si>
  <si>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</si>
  <si>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</si>
  <si>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</si>
  <si>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</si>
  <si>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</si>
  <si>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</si>
  <si>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</si>
  <si>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</si>
  <si>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</si>
  <si>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</si>
  <si>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</si>
  <si>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</si>
  <si>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</si>
  <si>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</si>
  <si>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</si>
  <si>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</si>
  <si>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</si>
  <si>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</si>
  <si>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</si>
  <si>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</si>
  <si>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</si>
  <si>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</si>
  <si>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</si>
  <si>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</si>
  <si>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</si>
  <si>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</si>
  <si>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</si>
  <si>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</si>
  <si>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</si>
  <si>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ปตร.บางคลองเก็ง</t>
  </si>
  <si>
    <t>สสน.มหาสวัสดิ์</t>
  </si>
  <si>
    <t xml:space="preserve"> 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</si>
  <si>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</si>
  <si>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</si>
  <si>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</si>
  <si>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</si>
  <si>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</si>
  <si>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</si>
  <si>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ปตร. สน.ยาว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</si>
  <si>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</si>
  <si>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</si>
  <si>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</si>
  <si>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</si>
  <si>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</si>
  <si>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สน. ปตร.บางกระทึก</t>
  </si>
  <si>
    <t>สน. ปตร.ฉาง</t>
  </si>
  <si>
    <t>สน. ปตร.บางยาง</t>
  </si>
  <si>
    <t>สน. ปตร.บางซื่อ</t>
  </si>
  <si>
    <t>สน. ปตร.ท่าพูด</t>
  </si>
  <si>
    <t>สน. ทรบ.พร้าว</t>
  </si>
  <si>
    <t>สน. ปตร.บ้านไร่</t>
  </si>
  <si>
    <t>สถานีสูบน้ำ  ปตร.ไหหลำ(บน)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</si>
  <si>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</si>
  <si>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</si>
  <si>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</si>
  <si>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</si>
  <si>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</si>
  <si>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</si>
  <si>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</si>
  <si>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</si>
  <si>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</si>
  <si>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</si>
  <si>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</si>
  <si>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</si>
  <si>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</si>
  <si>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</si>
  <si>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</si>
  <si>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</si>
  <si>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</si>
  <si>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</si>
  <si>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</si>
  <si>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</si>
  <si>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</si>
  <si>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</si>
  <si>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</si>
  <si>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</si>
  <si>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</si>
  <si>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</si>
  <si>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</si>
  <si>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</si>
  <si>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</si>
  <si>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</si>
  <si>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</si>
  <si>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</si>
  <si>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</si>
  <si>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</si>
  <si>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</si>
  <si>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</si>
  <si>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</si>
  <si>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</si>
  <si>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</si>
  <si>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</si>
  <si>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</si>
  <si>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</si>
  <si>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</si>
  <si>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</si>
  <si>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</si>
  <si>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</si>
  <si>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</si>
  <si>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</si>
  <si>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</si>
  <si>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</si>
  <si>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</si>
  <si>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</si>
  <si>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</si>
  <si>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</si>
  <si>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</si>
  <si>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</si>
  <si>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</si>
  <si>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</si>
  <si>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</si>
  <si>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</si>
  <si>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</si>
  <si>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</si>
  <si>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</si>
  <si>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</si>
  <si>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</si>
  <si>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</si>
  <si>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</si>
  <si>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</si>
  <si>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</si>
  <si>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</si>
  <si>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</si>
  <si>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</si>
  <si>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</si>
  <si>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</si>
  <si>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</si>
  <si>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</si>
  <si>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</si>
  <si>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</si>
  <si>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</si>
  <si>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</si>
  <si>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</si>
  <si>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</si>
  <si>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</si>
  <si>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</si>
  <si>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</si>
  <si>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</si>
  <si>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</si>
  <si>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</si>
  <si>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</si>
  <si>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</si>
  <si>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</si>
  <si>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</si>
  <si>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</si>
  <si>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</si>
  <si>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</si>
  <si>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</si>
  <si>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</si>
  <si>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</si>
  <si>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</si>
  <si>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</si>
  <si>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</si>
  <si>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</si>
  <si>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</si>
  <si>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</si>
  <si>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</si>
  <si>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</si>
  <si>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</si>
  <si>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</si>
  <si>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</si>
  <si>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</si>
  <si>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</si>
  <si>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</si>
  <si>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</si>
  <si>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</si>
  <si>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</si>
  <si>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</si>
  <si>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</si>
  <si>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</si>
  <si>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</si>
  <si>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</si>
  <si>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</si>
  <si>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</si>
  <si>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</si>
  <si>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</si>
  <si>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</si>
  <si>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</si>
  <si>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</si>
  <si>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</si>
  <si>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</si>
  <si>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</si>
  <si>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</si>
  <si>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</si>
  <si>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</si>
  <si>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</si>
  <si>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</si>
  <si>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</si>
  <si>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</si>
  <si>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</si>
  <si>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</si>
  <si>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</si>
  <si>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</si>
  <si>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</si>
  <si>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</si>
  <si>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</si>
  <si>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</si>
  <si>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</si>
  <si>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</si>
  <si>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ระบายน้ำเข้าพื้นที่</t>
  </si>
  <si>
    <t>ระบายน้ำออกพื้นที่</t>
  </si>
  <si>
    <t>สถานีสูบน้ำชลหารพิจิตร 24</t>
  </si>
  <si>
    <t>ปตร.ท่าช้าง</t>
  </si>
  <si>
    <t>หนองจอก(ปลายคลอง23)</t>
  </si>
  <si>
    <t xml:space="preserve">ปตร.บางกระจิก </t>
  </si>
  <si>
    <t>ผลการปฏิบัติการสูบน้ำ และระบายน้ำ ในเขต สชป.11 รายงาน ณ วันที่ 29 มิ.ย 61 (ข้อมูล ตั้งแต่ วันที่ 28 มิ.ย. 61 วลา 06.00 น. ถึงวันที่ 29 มิ.ย 61  เวลา 06.00 น.)</t>
  </si>
  <si>
    <t>ปี 2561 ระบายน้ำสะสมรวม  -7.99ล้าน ลบ.ม</t>
  </si>
  <si>
    <t>ปิด</t>
  </si>
  <si>
    <t xml:space="preserve">                       -  </t>
  </si>
  <si>
    <t>ผลการปฏิบัติการสูบน้ำ และระบายน้ำ ในเขต สชป.11 รายงาน ณ วันที่ 12 ก.ค 61 (ข้อมูล ตั้งแต่ วันที่ 11  ก.ค 61 วลา 06.00 น. ถึงวันที่ 12 ก.ค 61  เวลา 06.00 น.)</t>
  </si>
  <si>
    <t>ผลการปฏิบัติการสูบน้ำ และระบายน้ำ ในเขต สชป.11 รายงาน ณ วันที่ 12 ก.ค. 61 (ข้อมูล ตั้งแต่ วันที่ 11 ก.ค. 61 วลา 06.00 น. ถึงวันที่ 12 ก.ค.61  เวลา 06.00 น.)</t>
  </si>
  <si>
    <t>ปี 2561 ระบายน้ำสะสมรวม  98.33 ล้าน ลบ.ม.     (ขาด คบ.ปทุมธานี)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</si>
</sst>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#,##0_ ;\-#,##0\ "/>
    <numFmt numFmtId="194" formatCode="0.000"/>
    <numFmt numFmtId="195" formatCode="#,##0.000"/>
    <numFmt numFmtId="196" formatCode="#,##0;\(#,##0\)"/>
    <numFmt numFmtId="197" formatCode="\$#,##0.00;\(\$#,##0.00\)"/>
    <numFmt numFmtId="198" formatCode="\$#,##0;\(\$#,##0\)"/>
    <numFmt numFmtId="199" formatCode="[$-107041E]d\ mmm\ yy;@"/>
    <numFmt numFmtId="200" formatCode="[$-D07041E]#,##0.0"/>
    <numFmt numFmtId="201" formatCode="[$-1070000]d/mm/yyyy;@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_-;\-* #,##0.0_-;_-* &quot;-&quot;??_-;_-@_-"/>
    <numFmt numFmtId="207" formatCode="[$-D07041E]#,##0.00"/>
    <numFmt numFmtId="208" formatCode="[$-D07041E]#,##0"/>
    <numFmt numFmtId="209" formatCode="d\ ดดดbb\ h:mm"/>
    <numFmt numFmtId="210" formatCode="_(* #,##0_);_(* \(#,##0\);_(* &quot;-&quot;??_);_(@_)"/>
    <numFmt numFmtId="211" formatCode="#,##0.0"/>
    <numFmt numFmtId="212" formatCode="d\ ดดดด\ bbbb"/>
    <numFmt numFmtId="213" formatCode="0.0"/>
    <numFmt numFmtId="214" formatCode="&quot;วันที่ &quot;d\ ดดดbbbb/&quot;(วันนี้)&quot;"/>
    <numFmt numFmtId="215" formatCode="&quot;วันที่ &quot;d\ ดดดbbbb/&quot;(เมื่อวาน)&quot;"/>
    <numFmt numFmtId="216" formatCode="&quot;วันที่ &quot;d\ ดดดbbbb/&quot;(วานซืน)&quot;"/>
    <numFmt numFmtId="217" formatCode="&quot;ข้อมูล ณ วันที่ &quot;d\ ดดดbbbb"/>
    <numFmt numFmtId="218" formatCode="\(General\)"/>
    <numFmt numFmtId="219" formatCode="&quot;ข้อมูล ณ วันที่ &quot;d\ ดดดด\ bbbb"/>
    <numFmt numFmtId="220" formatCode="d\ ดดดbb"/>
    <numFmt numFmtId="221" formatCode="d/mmmm/bbbb"/>
    <numFmt numFmtId="222" formatCode="d/ดดดด/bbbb"/>
    <numFmt numFmtId="223" formatCode="[$-107041E]d\ mmmm\ yyyy;@"/>
    <numFmt numFmtId="224" formatCode="0.0000"/>
    <numFmt numFmtId="225" formatCode="#,##0;[Red]#,##0"/>
    <numFmt numFmtId="226" formatCode="_-* #,##0.000_-;\-* #,##0.000_-;_-* &quot;-&quot;??_-;_-@_-"/>
    <numFmt numFmtId="227" formatCode="#,##0.00;[Red]#,##0.00"/>
    <numFmt numFmtId="228" formatCode="0.00_ ;[Red]\-0.00\ "/>
    <numFmt numFmtId="229" formatCode="0.0000_ ;[Red]\-0.0000\ "/>
    <numFmt numFmtId="230" formatCode="[$-1070000]d/m/yy;@"/>
    <numFmt numFmtId="231" formatCode="[$-1870000]d/mm/yyyy;@"/>
    <numFmt numFmtId="232" formatCode="h:mm;@"/>
    <numFmt numFmtId="233" formatCode="#,##0.00_ ;[Red]\-#,##0.00\ "/>
    <numFmt numFmtId="234" formatCode="#,##0.000_ ;[Red]\-#,##0.000\ "/>
    <numFmt numFmtId="235" formatCode="[$-101041E]d\ mmmm\ yyyy;@"/>
    <numFmt numFmtId="236" formatCode="#,##0.00000"/>
    <numFmt numFmtId="237" formatCode="_(* #,##0.000_);_(* \(#,##0.000\);_(* &quot;-&quot;??_);_(@_)"/>
    <numFmt numFmtId="238" formatCode="#,##0.000000"/>
  </numFmts>
  <fonts count="111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20"/>
      <name val="TH SarabunPSK"/>
      <family val="2"/>
    </font>
    <font>
      <sz val="11"/>
      <name val="Angsana New"/>
      <family val="1"/>
    </font>
    <font>
      <sz val="20"/>
      <color indexed="10"/>
      <name val="TH SarabunPSK"/>
      <family val="2"/>
    </font>
    <font>
      <b/>
      <sz val="18"/>
      <color indexed="8"/>
      <name val="TH SarabunPSK"/>
      <family val="2"/>
    </font>
    <font>
      <sz val="18"/>
      <color indexed="10"/>
      <name val="Angsana New"/>
      <family val="1"/>
    </font>
    <font>
      <u val="single"/>
      <sz val="20"/>
      <name val="Angsana New"/>
      <family val="1"/>
    </font>
    <font>
      <sz val="16"/>
      <color indexed="36"/>
      <name val="Angsana New"/>
      <family val="1"/>
    </font>
    <font>
      <sz val="19"/>
      <color indexed="50"/>
      <name val="Angsana New"/>
      <family val="1"/>
    </font>
    <font>
      <sz val="18"/>
      <color indexed="10"/>
      <name val="AngsanaUPC"/>
      <family val="1"/>
    </font>
    <font>
      <sz val="14"/>
      <name val="Angsan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  <fill>
      <patternFill patternType="mediumGray">
        <bgColor indexed="42"/>
      </patternFill>
    </fill>
    <fill>
      <patternFill patternType="mediumGray">
        <bgColor indexed="26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</borders>
  <cellStyleXfs count="27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1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1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1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1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9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91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1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1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91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1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1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9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92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9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93" fillId="16" borderId="0" applyNumberFormat="0" applyBorder="0" applyAlignment="0" applyProtection="0"/>
    <xf numFmtId="0" fontId="92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9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9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3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0" fillId="0" borderId="0">
      <alignment/>
      <protection/>
    </xf>
    <xf numFmtId="43" fontId="19" fillId="0" borderId="0" applyFont="0" applyFill="0" applyBorder="0" applyAlignment="0" applyProtection="0"/>
    <xf numFmtId="197" fontId="20" fillId="0" borderId="0">
      <alignment/>
      <protection/>
    </xf>
    <xf numFmtId="198" fontId="2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7" fillId="0" borderId="0">
      <alignment/>
      <protection/>
    </xf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9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0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3" fillId="0" borderId="12" applyNumberFormat="0" applyFill="0" applyAlignment="0" applyProtection="0"/>
    <xf numFmtId="0" fontId="101" fillId="44" borderId="0" applyNumberFormat="0" applyBorder="0" applyAlignment="0" applyProtection="0"/>
    <xf numFmtId="0" fontId="9" fillId="4" borderId="0" applyNumberFormat="0" applyBorder="0" applyAlignment="0" applyProtection="0"/>
    <xf numFmtId="201" fontId="101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7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201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9" fillId="0" borderId="0">
      <alignment/>
      <protection/>
    </xf>
    <xf numFmtId="0" fontId="10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03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4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5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06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9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92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9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92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9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07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08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9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10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25" fillId="0" borderId="0" xfId="2277" applyFont="1" applyFill="1" applyBorder="1" applyAlignment="1">
      <alignment horizontal="center"/>
      <protection/>
    </xf>
    <xf numFmtId="0" fontId="26" fillId="0" borderId="0" xfId="2277" applyFont="1" applyFill="1" applyAlignment="1">
      <alignment horizontal="center"/>
      <protection/>
    </xf>
    <xf numFmtId="0" fontId="27" fillId="0" borderId="0" xfId="2277" applyFont="1" applyFill="1" applyAlignment="1">
      <alignment horizontal="center"/>
      <protection/>
    </xf>
    <xf numFmtId="0" fontId="28" fillId="0" borderId="0" xfId="2277" applyFont="1" applyFill="1" applyBorder="1" applyAlignment="1">
      <alignment horizontal="center"/>
      <protection/>
    </xf>
    <xf numFmtId="4" fontId="28" fillId="0" borderId="0" xfId="2277" applyNumberFormat="1" applyFont="1" applyFill="1" applyBorder="1" applyAlignment="1">
      <alignment horizontal="center"/>
      <protection/>
    </xf>
    <xf numFmtId="3" fontId="28" fillId="0" borderId="0" xfId="2277" applyNumberFormat="1" applyFont="1" applyFill="1" applyBorder="1" applyAlignment="1">
      <alignment horizontal="center"/>
      <protection/>
    </xf>
    <xf numFmtId="0" fontId="28" fillId="0" borderId="0" xfId="2277" applyFont="1" applyFill="1" applyBorder="1" applyAlignment="1">
      <alignment horizontal="center" vertical="center"/>
      <protection/>
    </xf>
    <xf numFmtId="0" fontId="28" fillId="0" borderId="0" xfId="2277" applyFont="1" applyFill="1" applyBorder="1" applyAlignment="1">
      <alignment/>
      <protection/>
    </xf>
    <xf numFmtId="4" fontId="29" fillId="0" borderId="0" xfId="2277" applyNumberFormat="1" applyFont="1" applyFill="1" applyBorder="1" applyAlignment="1">
      <alignment horizontal="center"/>
      <protection/>
    </xf>
    <xf numFmtId="0" fontId="29" fillId="0" borderId="0" xfId="2277" applyFont="1" applyFill="1" applyAlignment="1">
      <alignment horizontal="center"/>
      <protection/>
    </xf>
    <xf numFmtId="0" fontId="30" fillId="0" borderId="0" xfId="2277" applyFont="1" applyFill="1" applyAlignment="1">
      <alignment horizontal="center"/>
      <protection/>
    </xf>
    <xf numFmtId="4" fontId="31" fillId="41" borderId="19" xfId="2277" applyNumberFormat="1" applyFont="1" applyFill="1" applyBorder="1" applyAlignment="1">
      <alignment horizontal="center"/>
      <protection/>
    </xf>
    <xf numFmtId="0" fontId="33" fillId="0" borderId="0" xfId="2277" applyFont="1" applyFill="1" applyAlignment="1">
      <alignment horizontal="center"/>
      <protection/>
    </xf>
    <xf numFmtId="4" fontId="31" fillId="41" borderId="20" xfId="2277" applyNumberFormat="1" applyFont="1" applyFill="1" applyBorder="1" applyAlignment="1">
      <alignment horizontal="center"/>
      <protection/>
    </xf>
    <xf numFmtId="4" fontId="31" fillId="36" borderId="19" xfId="2277" applyNumberFormat="1" applyFont="1" applyFill="1" applyBorder="1" applyAlignment="1">
      <alignment horizontal="center" vertical="center"/>
      <protection/>
    </xf>
    <xf numFmtId="3" fontId="31" fillId="4" borderId="19" xfId="2277" applyNumberFormat="1" applyFont="1" applyFill="1" applyBorder="1" applyAlignment="1">
      <alignment horizontal="center"/>
      <protection/>
    </xf>
    <xf numFmtId="4" fontId="31" fillId="4" borderId="19" xfId="2277" applyNumberFormat="1" applyFont="1" applyFill="1" applyBorder="1" applyAlignment="1">
      <alignment horizontal="center"/>
      <protection/>
    </xf>
    <xf numFmtId="0" fontId="31" fillId="4" borderId="19" xfId="2277" applyFont="1" applyFill="1" applyBorder="1" applyAlignment="1">
      <alignment horizontal="center"/>
      <protection/>
    </xf>
    <xf numFmtId="0" fontId="31" fillId="4" borderId="19" xfId="2277" applyFont="1" applyFill="1" applyBorder="1" applyAlignment="1">
      <alignment horizontal="center" vertical="center"/>
      <protection/>
    </xf>
    <xf numFmtId="0" fontId="31" fillId="3" borderId="19" xfId="2277" applyFont="1" applyFill="1" applyBorder="1" applyAlignment="1">
      <alignment horizontal="center"/>
      <protection/>
    </xf>
    <xf numFmtId="4" fontId="31" fillId="55" borderId="19" xfId="2277" applyNumberFormat="1" applyFont="1" applyFill="1" applyBorder="1" applyAlignment="1">
      <alignment horizontal="center"/>
      <protection/>
    </xf>
    <xf numFmtId="0" fontId="31" fillId="55" borderId="19" xfId="2277" applyFont="1" applyFill="1" applyBorder="1" applyAlignment="1">
      <alignment horizontal="center"/>
      <protection/>
    </xf>
    <xf numFmtId="4" fontId="31" fillId="36" borderId="21" xfId="2277" applyNumberFormat="1" applyFont="1" applyFill="1" applyBorder="1" applyAlignment="1">
      <alignment horizontal="center" vertical="center"/>
      <protection/>
    </xf>
    <xf numFmtId="3" fontId="31" fillId="4" borderId="21" xfId="2277" applyNumberFormat="1" applyFont="1" applyFill="1" applyBorder="1" applyAlignment="1">
      <alignment horizontal="center"/>
      <protection/>
    </xf>
    <xf numFmtId="4" fontId="31" fillId="4" borderId="21" xfId="2277" applyNumberFormat="1" applyFont="1" applyFill="1" applyBorder="1" applyAlignment="1">
      <alignment horizontal="center"/>
      <protection/>
    </xf>
    <xf numFmtId="0" fontId="31" fillId="4" borderId="21" xfId="2277" applyFont="1" applyFill="1" applyBorder="1" applyAlignment="1">
      <alignment horizontal="center"/>
      <protection/>
    </xf>
    <xf numFmtId="0" fontId="31" fillId="4" borderId="21" xfId="2277" applyFont="1" applyFill="1" applyBorder="1" applyAlignment="1">
      <alignment horizontal="center" vertical="center"/>
      <protection/>
    </xf>
    <xf numFmtId="0" fontId="31" fillId="3" borderId="21" xfId="2277" applyFont="1" applyFill="1" applyBorder="1" applyAlignment="1">
      <alignment horizontal="center"/>
      <protection/>
    </xf>
    <xf numFmtId="4" fontId="31" fillId="3" borderId="21" xfId="2277" applyNumberFormat="1" applyFont="1" applyFill="1" applyBorder="1" applyAlignment="1">
      <alignment horizontal="center"/>
      <protection/>
    </xf>
    <xf numFmtId="4" fontId="31" fillId="55" borderId="21" xfId="2277" applyNumberFormat="1" applyFont="1" applyFill="1" applyBorder="1" applyAlignment="1">
      <alignment horizontal="center"/>
      <protection/>
    </xf>
    <xf numFmtId="4" fontId="31" fillId="41" borderId="21" xfId="2277" applyNumberFormat="1" applyFont="1" applyFill="1" applyBorder="1" applyAlignment="1">
      <alignment horizontal="center"/>
      <protection/>
    </xf>
    <xf numFmtId="0" fontId="34" fillId="7" borderId="22" xfId="2277" applyFont="1" applyFill="1" applyBorder="1" applyAlignment="1">
      <alignment horizontal="left" vertical="center"/>
      <protection/>
    </xf>
    <xf numFmtId="0" fontId="35" fillId="7" borderId="22" xfId="2277" applyFont="1" applyFill="1" applyBorder="1" applyAlignment="1">
      <alignment horizontal="center" vertical="center" wrapText="1"/>
      <protection/>
    </xf>
    <xf numFmtId="0" fontId="35" fillId="7" borderId="22" xfId="2277" applyFont="1" applyFill="1" applyBorder="1" applyAlignment="1">
      <alignment horizontal="center" vertical="center"/>
      <protection/>
    </xf>
    <xf numFmtId="4" fontId="35" fillId="7" borderId="22" xfId="2277" applyNumberFormat="1" applyFont="1" applyFill="1" applyBorder="1" applyAlignment="1">
      <alignment horizontal="center" vertical="center"/>
      <protection/>
    </xf>
    <xf numFmtId="3" fontId="35" fillId="7" borderId="22" xfId="2277" applyNumberFormat="1" applyFont="1" applyFill="1" applyBorder="1" applyAlignment="1">
      <alignment horizontal="center"/>
      <protection/>
    </xf>
    <xf numFmtId="4" fontId="35" fillId="7" borderId="22" xfId="2277" applyNumberFormat="1" applyFont="1" applyFill="1" applyBorder="1" applyAlignment="1">
      <alignment horizontal="center"/>
      <protection/>
    </xf>
    <xf numFmtId="0" fontId="35" fillId="7" borderId="22" xfId="2277" applyFont="1" applyFill="1" applyBorder="1" applyAlignment="1">
      <alignment horizontal="center"/>
      <protection/>
    </xf>
    <xf numFmtId="192" fontId="35" fillId="7" borderId="22" xfId="2122" applyNumberFormat="1" applyFont="1" applyFill="1" applyBorder="1" applyAlignment="1">
      <alignment horizontal="center" vertical="center"/>
    </xf>
    <xf numFmtId="2" fontId="35" fillId="7" borderId="22" xfId="2277" applyNumberFormat="1" applyFont="1" applyFill="1" applyBorder="1" applyAlignment="1">
      <alignment horizontal="center"/>
      <protection/>
    </xf>
    <xf numFmtId="1" fontId="35" fillId="7" borderId="22" xfId="2277" applyNumberFormat="1" applyFont="1" applyFill="1" applyBorder="1" applyAlignment="1">
      <alignment horizontal="center"/>
      <protection/>
    </xf>
    <xf numFmtId="192" fontId="35" fillId="7" borderId="22" xfId="2122" applyNumberFormat="1" applyFont="1" applyFill="1" applyBorder="1" applyAlignment="1">
      <alignment horizontal="center"/>
    </xf>
    <xf numFmtId="0" fontId="35" fillId="7" borderId="23" xfId="2277" applyFont="1" applyFill="1" applyBorder="1" applyAlignment="1">
      <alignment horizontal="center" vertical="center"/>
      <protection/>
    </xf>
    <xf numFmtId="2" fontId="35" fillId="0" borderId="0" xfId="2277" applyNumberFormat="1" applyFont="1" applyFill="1" applyAlignment="1">
      <alignment horizontal="center"/>
      <protection/>
    </xf>
    <xf numFmtId="2" fontId="37" fillId="0" borderId="0" xfId="2277" applyNumberFormat="1" applyFont="1" applyFill="1" applyAlignment="1">
      <alignment horizontal="center"/>
      <protection/>
    </xf>
    <xf numFmtId="0" fontId="37" fillId="0" borderId="0" xfId="2277" applyFont="1" applyFill="1" applyAlignment="1">
      <alignment horizontal="center"/>
      <protection/>
    </xf>
    <xf numFmtId="0" fontId="35" fillId="0" borderId="0" xfId="2277" applyFont="1" applyFill="1" applyAlignment="1">
      <alignment horizontal="center"/>
      <protection/>
    </xf>
    <xf numFmtId="0" fontId="34" fillId="2" borderId="22" xfId="2277" applyFont="1" applyFill="1" applyBorder="1" applyAlignment="1">
      <alignment horizontal="left" vertical="center"/>
      <protection/>
    </xf>
    <xf numFmtId="0" fontId="35" fillId="2" borderId="22" xfId="2277" applyFont="1" applyFill="1" applyBorder="1" applyAlignment="1">
      <alignment horizontal="center" vertical="center" wrapText="1"/>
      <protection/>
    </xf>
    <xf numFmtId="0" fontId="35" fillId="2" borderId="22" xfId="2277" applyFont="1" applyFill="1" applyBorder="1" applyAlignment="1">
      <alignment horizontal="center" vertical="center"/>
      <protection/>
    </xf>
    <xf numFmtId="4" fontId="35" fillId="2" borderId="22" xfId="2277" applyNumberFormat="1" applyFont="1" applyFill="1" applyBorder="1" applyAlignment="1">
      <alignment horizontal="center" vertical="center"/>
      <protection/>
    </xf>
    <xf numFmtId="3" fontId="35" fillId="2" borderId="22" xfId="2277" applyNumberFormat="1" applyFont="1" applyFill="1" applyBorder="1" applyAlignment="1">
      <alignment horizontal="center"/>
      <protection/>
    </xf>
    <xf numFmtId="4" fontId="35" fillId="2" borderId="22" xfId="2277" applyNumberFormat="1" applyFont="1" applyFill="1" applyBorder="1" applyAlignment="1">
      <alignment horizontal="center"/>
      <protection/>
    </xf>
    <xf numFmtId="0" fontId="35" fillId="2" borderId="22" xfId="2277" applyFont="1" applyFill="1" applyBorder="1" applyAlignment="1">
      <alignment horizontal="center"/>
      <protection/>
    </xf>
    <xf numFmtId="192" fontId="35" fillId="2" borderId="22" xfId="2122" applyNumberFormat="1" applyFont="1" applyFill="1" applyBorder="1" applyAlignment="1">
      <alignment horizontal="center" vertical="center"/>
    </xf>
    <xf numFmtId="2" fontId="35" fillId="2" borderId="22" xfId="2277" applyNumberFormat="1" applyFont="1" applyFill="1" applyBorder="1" applyAlignment="1">
      <alignment horizontal="center"/>
      <protection/>
    </xf>
    <xf numFmtId="1" fontId="35" fillId="2" borderId="22" xfId="2277" applyNumberFormat="1" applyFont="1" applyFill="1" applyBorder="1" applyAlignment="1">
      <alignment horizontal="center"/>
      <protection/>
    </xf>
    <xf numFmtId="192" fontId="35" fillId="2" borderId="22" xfId="2122" applyNumberFormat="1" applyFont="1" applyFill="1" applyBorder="1" applyAlignment="1">
      <alignment horizontal="center"/>
    </xf>
    <xf numFmtId="0" fontId="35" fillId="17" borderId="23" xfId="2277" applyFont="1" applyFill="1" applyBorder="1" applyAlignment="1">
      <alignment horizontal="center" vertical="center"/>
      <protection/>
    </xf>
    <xf numFmtId="0" fontId="38" fillId="0" borderId="0" xfId="2277" applyFont="1" applyFill="1" applyAlignment="1">
      <alignment horizontal="center"/>
      <protection/>
    </xf>
    <xf numFmtId="0" fontId="33" fillId="3" borderId="22" xfId="2277" applyFont="1" applyFill="1" applyBorder="1" applyAlignment="1">
      <alignment horizontal="center" vertical="center"/>
      <protection/>
    </xf>
    <xf numFmtId="4" fontId="33" fillId="3" borderId="22" xfId="2277" applyNumberFormat="1" applyFont="1" applyFill="1" applyBorder="1" applyAlignment="1">
      <alignment horizontal="center" vertical="center"/>
      <protection/>
    </xf>
    <xf numFmtId="3" fontId="33" fillId="3" borderId="22" xfId="2277" applyNumberFormat="1" applyFont="1" applyFill="1" applyBorder="1" applyAlignment="1">
      <alignment horizontal="center"/>
      <protection/>
    </xf>
    <xf numFmtId="4" fontId="33" fillId="3" borderId="22" xfId="2277" applyNumberFormat="1" applyFont="1" applyFill="1" applyBorder="1" applyAlignment="1">
      <alignment horizontal="center"/>
      <protection/>
    </xf>
    <xf numFmtId="0" fontId="33" fillId="3" borderId="22" xfId="2277" applyFont="1" applyFill="1" applyBorder="1" applyAlignment="1">
      <alignment horizontal="center"/>
      <protection/>
    </xf>
    <xf numFmtId="192" fontId="33" fillId="3" borderId="22" xfId="2122" applyNumberFormat="1" applyFont="1" applyFill="1" applyBorder="1" applyAlignment="1">
      <alignment horizontal="center" vertical="center"/>
    </xf>
    <xf numFmtId="2" fontId="35" fillId="3" borderId="22" xfId="2277" applyNumberFormat="1" applyFont="1" applyFill="1" applyBorder="1" applyAlignment="1">
      <alignment horizontal="center"/>
      <protection/>
    </xf>
    <xf numFmtId="193" fontId="35" fillId="3" borderId="22" xfId="2277" applyNumberFormat="1" applyFont="1" applyFill="1" applyBorder="1" applyAlignment="1">
      <alignment horizontal="center"/>
      <protection/>
    </xf>
    <xf numFmtId="192" fontId="33" fillId="3" borderId="22" xfId="2122" applyNumberFormat="1" applyFont="1" applyFill="1" applyBorder="1" applyAlignment="1">
      <alignment horizontal="center"/>
    </xf>
    <xf numFmtId="1" fontId="35" fillId="3" borderId="22" xfId="2277" applyNumberFormat="1" applyFont="1" applyFill="1" applyBorder="1" applyAlignment="1">
      <alignment horizontal="center"/>
      <protection/>
    </xf>
    <xf numFmtId="0" fontId="35" fillId="3" borderId="22" xfId="2277" applyFont="1" applyFill="1" applyBorder="1" applyAlignment="1">
      <alignment horizontal="center"/>
      <protection/>
    </xf>
    <xf numFmtId="0" fontId="33" fillId="0" borderId="23" xfId="2277" applyFont="1" applyFill="1" applyBorder="1" applyAlignment="1">
      <alignment horizontal="center" vertical="center"/>
      <protection/>
    </xf>
    <xf numFmtId="2" fontId="33" fillId="0" borderId="0" xfId="2277" applyNumberFormat="1" applyFont="1" applyFill="1" applyAlignment="1">
      <alignment horizontal="center"/>
      <protection/>
    </xf>
    <xf numFmtId="0" fontId="33" fillId="0" borderId="24" xfId="2277" applyFont="1" applyFill="1" applyBorder="1" applyAlignment="1">
      <alignment horizontal="center"/>
      <protection/>
    </xf>
    <xf numFmtId="0" fontId="40" fillId="0" borderId="22" xfId="2277" applyFont="1" applyFill="1" applyBorder="1" applyAlignment="1">
      <alignment horizontal="left" vertical="center"/>
      <protection/>
    </xf>
    <xf numFmtId="0" fontId="41" fillId="0" borderId="22" xfId="2277" applyFont="1" applyFill="1" applyBorder="1" applyAlignment="1">
      <alignment horizontal="center" vertical="center"/>
      <protection/>
    </xf>
    <xf numFmtId="4" fontId="42" fillId="2" borderId="22" xfId="2277" applyNumberFormat="1" applyFont="1" applyFill="1" applyBorder="1" applyAlignment="1">
      <alignment horizontal="center" vertical="center"/>
      <protection/>
    </xf>
    <xf numFmtId="0" fontId="41" fillId="0" borderId="25" xfId="2277" applyFont="1" applyFill="1" applyBorder="1" applyAlignment="1">
      <alignment horizontal="center"/>
      <protection/>
    </xf>
    <xf numFmtId="0" fontId="41" fillId="0" borderId="0" xfId="2277" applyFont="1" applyFill="1" applyAlignment="1">
      <alignment horizontal="center"/>
      <protection/>
    </xf>
    <xf numFmtId="0" fontId="41" fillId="0" borderId="0" xfId="2277" applyFont="1" applyFill="1" applyBorder="1" applyAlignment="1">
      <alignment horizontal="center"/>
      <protection/>
    </xf>
    <xf numFmtId="0" fontId="41" fillId="0" borderId="26" xfId="2277" applyFont="1" applyFill="1" applyBorder="1" applyAlignment="1">
      <alignment horizontal="center"/>
      <protection/>
    </xf>
    <xf numFmtId="0" fontId="41" fillId="0" borderId="27" xfId="2277" applyFont="1" applyFill="1" applyBorder="1" applyAlignment="1">
      <alignment horizontal="left"/>
      <protection/>
    </xf>
    <xf numFmtId="0" fontId="41" fillId="0" borderId="0" xfId="2277" applyFont="1" applyFill="1" applyBorder="1" applyAlignment="1">
      <alignment horizontal="left"/>
      <protection/>
    </xf>
    <xf numFmtId="0" fontId="41" fillId="0" borderId="28" xfId="2277" applyFont="1" applyFill="1" applyBorder="1" applyAlignment="1">
      <alignment horizontal="center"/>
      <protection/>
    </xf>
    <xf numFmtId="4" fontId="41" fillId="0" borderId="0" xfId="2277" applyNumberFormat="1" applyFont="1" applyFill="1" applyAlignment="1">
      <alignment horizontal="center"/>
      <protection/>
    </xf>
    <xf numFmtId="3" fontId="41" fillId="0" borderId="0" xfId="2277" applyNumberFormat="1" applyFont="1" applyFill="1" applyBorder="1" applyAlignment="1">
      <alignment horizontal="center"/>
      <protection/>
    </xf>
    <xf numFmtId="0" fontId="42" fillId="0" borderId="29" xfId="2277" applyFont="1" applyFill="1" applyBorder="1" applyAlignment="1">
      <alignment horizontal="center"/>
      <protection/>
    </xf>
    <xf numFmtId="0" fontId="42" fillId="0" borderId="30" xfId="2277" applyFont="1" applyFill="1" applyBorder="1" applyAlignment="1">
      <alignment horizontal="center"/>
      <protection/>
    </xf>
    <xf numFmtId="0" fontId="42" fillId="0" borderId="0" xfId="2277" applyFont="1" applyFill="1" applyAlignment="1">
      <alignment horizontal="center"/>
      <protection/>
    </xf>
    <xf numFmtId="0" fontId="42" fillId="55" borderId="27" xfId="2277" applyFont="1" applyFill="1" applyBorder="1" applyAlignment="1">
      <alignment horizontal="left" vertical="center"/>
      <protection/>
    </xf>
    <xf numFmtId="0" fontId="42" fillId="55" borderId="0" xfId="2277" applyFont="1" applyFill="1" applyBorder="1" applyAlignment="1">
      <alignment horizontal="left" vertical="center"/>
      <protection/>
    </xf>
    <xf numFmtId="4" fontId="42" fillId="55" borderId="0" xfId="2277" applyNumberFormat="1" applyFont="1" applyFill="1" applyBorder="1" applyAlignment="1">
      <alignment horizontal="center"/>
      <protection/>
    </xf>
    <xf numFmtId="0" fontId="42" fillId="55" borderId="26" xfId="2277" applyFont="1" applyFill="1" applyBorder="1" applyAlignment="1">
      <alignment horizontal="center"/>
      <protection/>
    </xf>
    <xf numFmtId="0" fontId="41" fillId="0" borderId="27" xfId="2277" applyFont="1" applyFill="1" applyBorder="1" applyAlignment="1">
      <alignment horizontal="center"/>
      <protection/>
    </xf>
    <xf numFmtId="4" fontId="41" fillId="56" borderId="0" xfId="2277" applyNumberFormat="1" applyFont="1" applyFill="1" applyAlignment="1">
      <alignment horizontal="center"/>
      <protection/>
    </xf>
    <xf numFmtId="43" fontId="41" fillId="0" borderId="0" xfId="2122" applyFont="1" applyFill="1" applyAlignment="1">
      <alignment horizontal="center"/>
    </xf>
    <xf numFmtId="0" fontId="41" fillId="0" borderId="0" xfId="2277" applyNumberFormat="1" applyFont="1" applyFill="1" applyBorder="1" applyAlignment="1">
      <alignment horizontal="center"/>
      <protection/>
    </xf>
    <xf numFmtId="0" fontId="41" fillId="0" borderId="29" xfId="2277" applyFont="1" applyFill="1" applyBorder="1" applyAlignment="1">
      <alignment horizontal="center"/>
      <protection/>
    </xf>
    <xf numFmtId="0" fontId="41" fillId="0" borderId="30" xfId="2277" applyFont="1" applyFill="1" applyBorder="1" applyAlignment="1">
      <alignment horizontal="center"/>
      <protection/>
    </xf>
    <xf numFmtId="0" fontId="41" fillId="55" borderId="22" xfId="2277" applyFont="1" applyFill="1" applyBorder="1" applyAlignment="1">
      <alignment horizontal="center" vertical="center"/>
      <protection/>
    </xf>
    <xf numFmtId="0" fontId="42" fillId="55" borderId="28" xfId="2277" applyFont="1" applyFill="1" applyBorder="1" applyAlignment="1">
      <alignment horizontal="left" vertical="center"/>
      <protection/>
    </xf>
    <xf numFmtId="0" fontId="42" fillId="55" borderId="29" xfId="2277" applyFont="1" applyFill="1" applyBorder="1" applyAlignment="1">
      <alignment horizontal="left" vertical="center"/>
      <protection/>
    </xf>
    <xf numFmtId="4" fontId="42" fillId="55" borderId="29" xfId="2277" applyNumberFormat="1" applyFont="1" applyFill="1" applyBorder="1" applyAlignment="1">
      <alignment horizontal="center"/>
      <protection/>
    </xf>
    <xf numFmtId="0" fontId="42" fillId="55" borderId="31" xfId="2277" applyFont="1" applyFill="1" applyBorder="1" applyAlignment="1">
      <alignment horizontal="center"/>
      <protection/>
    </xf>
    <xf numFmtId="0" fontId="41" fillId="0" borderId="24" xfId="2277" applyFont="1" applyFill="1" applyBorder="1" applyAlignment="1">
      <alignment horizontal="center"/>
      <protection/>
    </xf>
    <xf numFmtId="0" fontId="41" fillId="0" borderId="32" xfId="2277" applyFont="1" applyFill="1" applyBorder="1" applyAlignment="1">
      <alignment horizontal="center"/>
      <protection/>
    </xf>
    <xf numFmtId="1" fontId="41" fillId="0" borderId="0" xfId="2277" applyNumberFormat="1" applyFont="1" applyFill="1" applyBorder="1" applyAlignment="1">
      <alignment horizontal="center"/>
      <protection/>
    </xf>
    <xf numFmtId="0" fontId="41" fillId="0" borderId="33" xfId="2277" applyFont="1" applyFill="1" applyBorder="1" applyAlignment="1">
      <alignment horizontal="center"/>
      <protection/>
    </xf>
    <xf numFmtId="0" fontId="41" fillId="56" borderId="0" xfId="2277" applyFont="1" applyFill="1" applyAlignment="1">
      <alignment horizontal="center"/>
      <protection/>
    </xf>
    <xf numFmtId="0" fontId="41" fillId="56" borderId="33" xfId="2277" applyFont="1" applyFill="1" applyBorder="1" applyAlignment="1">
      <alignment horizontal="center"/>
      <protection/>
    </xf>
    <xf numFmtId="0" fontId="41" fillId="56" borderId="22" xfId="2277" applyFont="1" applyFill="1" applyBorder="1" applyAlignment="1">
      <alignment horizontal="center" vertical="center"/>
      <protection/>
    </xf>
    <xf numFmtId="0" fontId="41" fillId="56" borderId="25" xfId="2277" applyFont="1" applyFill="1" applyBorder="1" applyAlignment="1">
      <alignment horizontal="center"/>
      <protection/>
    </xf>
    <xf numFmtId="0" fontId="41" fillId="56" borderId="0" xfId="2277" applyFont="1" applyFill="1" applyBorder="1" applyAlignment="1">
      <alignment horizontal="center"/>
      <protection/>
    </xf>
    <xf numFmtId="0" fontId="41" fillId="56" borderId="26" xfId="2277" applyFont="1" applyFill="1" applyBorder="1" applyAlignment="1">
      <alignment horizontal="center"/>
      <protection/>
    </xf>
    <xf numFmtId="4" fontId="41" fillId="0" borderId="0" xfId="2277" applyNumberFormat="1" applyFont="1" applyFill="1" applyBorder="1" applyAlignment="1">
      <alignment horizontal="center"/>
      <protection/>
    </xf>
    <xf numFmtId="3" fontId="41" fillId="56" borderId="33" xfId="2277" applyNumberFormat="1" applyFont="1" applyFill="1" applyBorder="1" applyAlignment="1">
      <alignment horizontal="center"/>
      <protection/>
    </xf>
    <xf numFmtId="2" fontId="41" fillId="0" borderId="0" xfId="2277" applyNumberFormat="1" applyFont="1" applyFill="1" applyAlignment="1">
      <alignment horizontal="center"/>
      <protection/>
    </xf>
    <xf numFmtId="2" fontId="41" fillId="56" borderId="0" xfId="2277" applyNumberFormat="1" applyFont="1" applyFill="1" applyAlignment="1">
      <alignment horizontal="center"/>
      <protection/>
    </xf>
    <xf numFmtId="0" fontId="41" fillId="0" borderId="0" xfId="2277" applyFont="1" applyFill="1" applyBorder="1" applyAlignment="1">
      <alignment horizontal="center" vertical="center"/>
      <protection/>
    </xf>
    <xf numFmtId="2" fontId="41" fillId="0" borderId="28" xfId="2277" applyNumberFormat="1" applyFont="1" applyFill="1" applyBorder="1" applyAlignment="1">
      <alignment horizontal="center" vertical="center"/>
      <protection/>
    </xf>
    <xf numFmtId="0" fontId="41" fillId="0" borderId="33" xfId="2277" applyFont="1" applyFill="1" applyBorder="1" applyAlignment="1">
      <alignment horizontal="center" vertical="center"/>
      <protection/>
    </xf>
    <xf numFmtId="0" fontId="41" fillId="3" borderId="22" xfId="2277" applyFont="1" applyFill="1" applyBorder="1" applyAlignment="1">
      <alignment horizontal="center" vertical="center"/>
      <protection/>
    </xf>
    <xf numFmtId="4" fontId="29" fillId="3" borderId="22" xfId="2277" applyNumberFormat="1" applyFont="1" applyFill="1" applyBorder="1" applyAlignment="1">
      <alignment horizontal="center" vertical="center"/>
      <protection/>
    </xf>
    <xf numFmtId="1" fontId="41" fillId="3" borderId="22" xfId="2277" applyNumberFormat="1" applyFont="1" applyFill="1" applyBorder="1" applyAlignment="1">
      <alignment horizontal="center" vertical="center"/>
      <protection/>
    </xf>
    <xf numFmtId="2" fontId="41" fillId="3" borderId="22" xfId="2277" applyNumberFormat="1" applyFont="1" applyFill="1" applyBorder="1" applyAlignment="1">
      <alignment horizontal="center" vertical="center"/>
      <protection/>
    </xf>
    <xf numFmtId="2" fontId="41" fillId="3" borderId="22" xfId="2122" applyNumberFormat="1" applyFont="1" applyFill="1" applyBorder="1" applyAlignment="1">
      <alignment horizontal="center" vertical="center"/>
    </xf>
    <xf numFmtId="2" fontId="44" fillId="3" borderId="22" xfId="2277" applyNumberFormat="1" applyFont="1" applyFill="1" applyBorder="1" applyAlignment="1">
      <alignment horizontal="center" vertical="center"/>
      <protection/>
    </xf>
    <xf numFmtId="1" fontId="44" fillId="3" borderId="22" xfId="2277" applyNumberFormat="1" applyFont="1" applyFill="1" applyBorder="1" applyAlignment="1">
      <alignment horizontal="center" vertical="center"/>
      <protection/>
    </xf>
    <xf numFmtId="3" fontId="44" fillId="3" borderId="22" xfId="2277" applyNumberFormat="1" applyFont="1" applyFill="1" applyBorder="1" applyAlignment="1">
      <alignment horizontal="center" vertical="center"/>
      <protection/>
    </xf>
    <xf numFmtId="192" fontId="41" fillId="3" borderId="22" xfId="2122" applyNumberFormat="1" applyFont="1" applyFill="1" applyBorder="1" applyAlignment="1">
      <alignment horizontal="center" vertical="center"/>
    </xf>
    <xf numFmtId="0" fontId="44" fillId="3" borderId="22" xfId="2277" applyFont="1" applyFill="1" applyBorder="1" applyAlignment="1">
      <alignment horizontal="center" vertical="center"/>
      <protection/>
    </xf>
    <xf numFmtId="0" fontId="41" fillId="0" borderId="23" xfId="2277" applyFont="1" applyFill="1" applyBorder="1" applyAlignment="1">
      <alignment horizontal="center" vertical="center"/>
      <protection/>
    </xf>
    <xf numFmtId="0" fontId="41" fillId="56" borderId="0" xfId="2277" applyFont="1" applyFill="1" applyBorder="1" applyAlignment="1">
      <alignment horizontal="center" vertical="center"/>
      <protection/>
    </xf>
    <xf numFmtId="2" fontId="41" fillId="0" borderId="0" xfId="2277" applyNumberFormat="1" applyFont="1" applyFill="1" applyBorder="1" applyAlignment="1">
      <alignment horizontal="center" vertical="center"/>
      <protection/>
    </xf>
    <xf numFmtId="2" fontId="41" fillId="56" borderId="0" xfId="2277" applyNumberFormat="1" applyFont="1" applyFill="1" applyBorder="1" applyAlignment="1">
      <alignment horizontal="center" vertical="center"/>
      <protection/>
    </xf>
    <xf numFmtId="0" fontId="41" fillId="0" borderId="28" xfId="2277" applyFont="1" applyFill="1" applyBorder="1" applyAlignment="1">
      <alignment horizontal="center" vertical="center"/>
      <protection/>
    </xf>
    <xf numFmtId="39" fontId="41" fillId="0" borderId="0" xfId="2277" applyNumberFormat="1" applyFont="1" applyFill="1" applyAlignment="1">
      <alignment horizontal="center" vertical="center"/>
      <protection/>
    </xf>
    <xf numFmtId="0" fontId="42" fillId="55" borderId="29" xfId="2277" applyFont="1" applyFill="1" applyBorder="1" applyAlignment="1">
      <alignment horizontal="center" vertical="center"/>
      <protection/>
    </xf>
    <xf numFmtId="4" fontId="42" fillId="55" borderId="29" xfId="2277" applyNumberFormat="1" applyFont="1" applyFill="1" applyBorder="1" applyAlignment="1">
      <alignment horizontal="center" vertical="center"/>
      <protection/>
    </xf>
    <xf numFmtId="0" fontId="42" fillId="55" borderId="31" xfId="2277" applyFont="1" applyFill="1" applyBorder="1" applyAlignment="1">
      <alignment horizontal="center" vertical="center"/>
      <protection/>
    </xf>
    <xf numFmtId="0" fontId="41" fillId="0" borderId="0" xfId="2277" applyFont="1" applyFill="1" applyAlignment="1">
      <alignment horizontal="center" vertical="center"/>
      <protection/>
    </xf>
    <xf numFmtId="0" fontId="41" fillId="0" borderId="22" xfId="2277" applyFont="1" applyFill="1" applyBorder="1" applyAlignment="1">
      <alignment horizontal="left" vertical="center"/>
      <protection/>
    </xf>
    <xf numFmtId="1" fontId="44" fillId="3" borderId="22" xfId="2122" applyNumberFormat="1" applyFont="1" applyFill="1" applyBorder="1" applyAlignment="1">
      <alignment horizontal="center" vertical="center"/>
    </xf>
    <xf numFmtId="1" fontId="41" fillId="3" borderId="22" xfId="2122" applyNumberFormat="1" applyFont="1" applyFill="1" applyBorder="1" applyAlignment="1">
      <alignment horizontal="center" vertical="center"/>
    </xf>
    <xf numFmtId="0" fontId="41" fillId="0" borderId="25" xfId="2277" applyFont="1" applyFill="1" applyBorder="1" applyAlignment="1">
      <alignment horizontal="center" vertical="center"/>
      <protection/>
    </xf>
    <xf numFmtId="0" fontId="41" fillId="0" borderId="34" xfId="2277" applyFont="1" applyFill="1" applyBorder="1" applyAlignment="1">
      <alignment horizontal="left"/>
      <protection/>
    </xf>
    <xf numFmtId="0" fontId="41" fillId="0" borderId="35" xfId="2277" applyFont="1" applyFill="1" applyBorder="1" applyAlignment="1">
      <alignment horizontal="center"/>
      <protection/>
    </xf>
    <xf numFmtId="0" fontId="41" fillId="0" borderId="36" xfId="2277" applyFont="1" applyFill="1" applyBorder="1" applyAlignment="1">
      <alignment horizontal="center"/>
      <protection/>
    </xf>
    <xf numFmtId="0" fontId="41" fillId="0" borderId="37" xfId="2277" applyFont="1" applyFill="1" applyBorder="1" applyAlignment="1">
      <alignment horizontal="center"/>
      <protection/>
    </xf>
    <xf numFmtId="0" fontId="42" fillId="55" borderId="34" xfId="2277" applyFont="1" applyFill="1" applyBorder="1" applyAlignment="1">
      <alignment horizontal="left" vertical="center"/>
      <protection/>
    </xf>
    <xf numFmtId="0" fontId="42" fillId="55" borderId="35" xfId="2277" applyFont="1" applyFill="1" applyBorder="1" applyAlignment="1">
      <alignment horizontal="center"/>
      <protection/>
    </xf>
    <xf numFmtId="0" fontId="43" fillId="0" borderId="38" xfId="2277" applyFont="1" applyFill="1" applyBorder="1" applyAlignment="1">
      <alignment/>
      <protection/>
    </xf>
    <xf numFmtId="0" fontId="43" fillId="0" borderId="39" xfId="2277" applyFont="1" applyFill="1" applyBorder="1" applyAlignment="1">
      <alignment/>
      <protection/>
    </xf>
    <xf numFmtId="0" fontId="43" fillId="0" borderId="40" xfId="2277" applyFont="1" applyFill="1" applyBorder="1" applyAlignment="1">
      <alignment/>
      <protection/>
    </xf>
    <xf numFmtId="1" fontId="41" fillId="0" borderId="36" xfId="2277" applyNumberFormat="1" applyFont="1" applyFill="1" applyBorder="1" applyAlignment="1">
      <alignment horizontal="center"/>
      <protection/>
    </xf>
    <xf numFmtId="0" fontId="41" fillId="0" borderId="38" xfId="2277" applyFont="1" applyFill="1" applyBorder="1" applyAlignment="1">
      <alignment horizontal="center"/>
      <protection/>
    </xf>
    <xf numFmtId="0" fontId="41" fillId="0" borderId="39" xfId="2277" applyFont="1" applyFill="1" applyBorder="1" applyAlignment="1">
      <alignment horizontal="center"/>
      <protection/>
    </xf>
    <xf numFmtId="0" fontId="41" fillId="0" borderId="40" xfId="2277" applyFont="1" applyFill="1" applyBorder="1" applyAlignment="1">
      <alignment horizontal="center"/>
      <protection/>
    </xf>
    <xf numFmtId="0" fontId="41" fillId="0" borderId="41" xfId="2277" applyFont="1" applyFill="1" applyBorder="1" applyAlignment="1">
      <alignment horizontal="center"/>
      <protection/>
    </xf>
    <xf numFmtId="0" fontId="41" fillId="0" borderId="42" xfId="2277" applyFont="1" applyFill="1" applyBorder="1" applyAlignment="1">
      <alignment horizontal="center"/>
      <protection/>
    </xf>
    <xf numFmtId="0" fontId="44" fillId="0" borderId="0" xfId="2277" applyFont="1" applyFill="1" applyAlignment="1">
      <alignment horizontal="center"/>
      <protection/>
    </xf>
    <xf numFmtId="0" fontId="48" fillId="0" borderId="0" xfId="2277" applyFont="1" applyFill="1" applyAlignment="1">
      <alignment horizontal="center"/>
      <protection/>
    </xf>
    <xf numFmtId="0" fontId="43" fillId="0" borderId="0" xfId="2277" applyFont="1" applyFill="1" applyAlignment="1">
      <alignment horizontal="center"/>
      <protection/>
    </xf>
    <xf numFmtId="1" fontId="48" fillId="0" borderId="0" xfId="2277" applyNumberFormat="1" applyFont="1" applyFill="1" applyAlignment="1">
      <alignment horizontal="center"/>
      <protection/>
    </xf>
    <xf numFmtId="0" fontId="43" fillId="3" borderId="22" xfId="2277" applyFont="1" applyFill="1" applyBorder="1" applyAlignment="1">
      <alignment horizontal="center" vertical="center"/>
      <protection/>
    </xf>
    <xf numFmtId="4" fontId="49" fillId="3" borderId="22" xfId="2277" applyNumberFormat="1" applyFont="1" applyFill="1" applyBorder="1" applyAlignment="1">
      <alignment horizontal="center" vertical="center"/>
      <protection/>
    </xf>
    <xf numFmtId="1" fontId="43" fillId="3" borderId="22" xfId="2277" applyNumberFormat="1" applyFont="1" applyFill="1" applyBorder="1" applyAlignment="1">
      <alignment horizontal="center" vertical="center"/>
      <protection/>
    </xf>
    <xf numFmtId="2" fontId="48" fillId="3" borderId="22" xfId="2277" applyNumberFormat="1" applyFont="1" applyFill="1" applyBorder="1" applyAlignment="1">
      <alignment horizontal="center" vertical="center"/>
      <protection/>
    </xf>
    <xf numFmtId="2" fontId="43" fillId="3" borderId="22" xfId="2277" applyNumberFormat="1" applyFont="1" applyFill="1" applyBorder="1" applyAlignment="1">
      <alignment horizontal="center" vertical="center"/>
      <protection/>
    </xf>
    <xf numFmtId="2" fontId="43" fillId="3" borderId="22" xfId="2122" applyNumberFormat="1" applyFont="1" applyFill="1" applyBorder="1" applyAlignment="1">
      <alignment horizontal="center" vertical="center"/>
    </xf>
    <xf numFmtId="3" fontId="43" fillId="3" borderId="22" xfId="2277" applyNumberFormat="1" applyFont="1" applyFill="1" applyBorder="1" applyAlignment="1">
      <alignment horizontal="center" vertical="center"/>
      <protection/>
    </xf>
    <xf numFmtId="192" fontId="43" fillId="3" borderId="22" xfId="2122" applyNumberFormat="1" applyFont="1" applyFill="1" applyBorder="1" applyAlignment="1">
      <alignment horizontal="center" vertical="center"/>
    </xf>
    <xf numFmtId="4" fontId="43" fillId="3" borderId="22" xfId="2277" applyNumberFormat="1" applyFont="1" applyFill="1" applyBorder="1" applyAlignment="1">
      <alignment horizontal="center" vertical="center"/>
      <protection/>
    </xf>
    <xf numFmtId="0" fontId="43" fillId="0" borderId="23" xfId="2277" applyFont="1" applyFill="1" applyBorder="1" applyAlignment="1">
      <alignment horizontal="center" vertical="center"/>
      <protection/>
    </xf>
    <xf numFmtId="0" fontId="50" fillId="0" borderId="22" xfId="2277" applyFont="1" applyFill="1" applyBorder="1" applyAlignment="1">
      <alignment horizontal="left" vertical="center"/>
      <protection/>
    </xf>
    <xf numFmtId="0" fontId="50" fillId="0" borderId="22" xfId="2277" applyFont="1" applyFill="1" applyBorder="1" applyAlignment="1">
      <alignment horizontal="center" vertical="center"/>
      <protection/>
    </xf>
    <xf numFmtId="4" fontId="52" fillId="2" borderId="22" xfId="2277" applyNumberFormat="1" applyFont="1" applyFill="1" applyBorder="1" applyAlignment="1">
      <alignment horizontal="center" vertical="center"/>
      <protection/>
    </xf>
    <xf numFmtId="0" fontId="48" fillId="0" borderId="25" xfId="2277" applyFont="1" applyFill="1" applyBorder="1" applyAlignment="1">
      <alignment horizontal="center"/>
      <protection/>
    </xf>
    <xf numFmtId="39" fontId="48" fillId="0" borderId="0" xfId="2277" applyNumberFormat="1" applyFont="1" applyFill="1" applyAlignment="1">
      <alignment horizontal="center" vertical="center"/>
      <protection/>
    </xf>
    <xf numFmtId="0" fontId="48" fillId="0" borderId="0" xfId="2277" applyFont="1" applyFill="1" applyAlignment="1">
      <alignment horizontal="center" vertical="center"/>
      <protection/>
    </xf>
    <xf numFmtId="0" fontId="52" fillId="56" borderId="0" xfId="2277" applyFont="1" applyFill="1" applyBorder="1" applyAlignment="1">
      <alignment horizontal="center" vertical="center"/>
      <protection/>
    </xf>
    <xf numFmtId="4" fontId="52" fillId="56" borderId="0" xfId="2277" applyNumberFormat="1" applyFont="1" applyFill="1" applyBorder="1" applyAlignment="1">
      <alignment horizontal="center" vertical="center"/>
      <protection/>
    </xf>
    <xf numFmtId="0" fontId="42" fillId="0" borderId="0" xfId="2277" applyFont="1" applyFill="1" applyBorder="1" applyAlignment="1">
      <alignment horizontal="left" vertical="center"/>
      <protection/>
    </xf>
    <xf numFmtId="4" fontId="42" fillId="0" borderId="0" xfId="2277" applyNumberFormat="1" applyFont="1" applyFill="1" applyBorder="1" applyAlignment="1">
      <alignment horizontal="center"/>
      <protection/>
    </xf>
    <xf numFmtId="0" fontId="42" fillId="0" borderId="0" xfId="2277" applyFont="1" applyFill="1" applyBorder="1" applyAlignment="1">
      <alignment horizontal="center"/>
      <protection/>
    </xf>
    <xf numFmtId="4" fontId="53" fillId="0" borderId="0" xfId="2277" applyNumberFormat="1" applyFont="1" applyFill="1" applyBorder="1" applyAlignment="1">
      <alignment horizontal="center"/>
      <protection/>
    </xf>
    <xf numFmtId="0" fontId="48" fillId="0" borderId="23" xfId="2277" applyFont="1" applyFill="1" applyBorder="1" applyAlignment="1">
      <alignment horizontal="center"/>
      <protection/>
    </xf>
    <xf numFmtId="0" fontId="44" fillId="2" borderId="22" xfId="2277" applyFont="1" applyFill="1" applyBorder="1" applyAlignment="1">
      <alignment horizontal="left" vertical="center"/>
      <protection/>
    </xf>
    <xf numFmtId="0" fontId="44" fillId="2" borderId="22" xfId="2277" applyFont="1" applyFill="1" applyBorder="1" applyAlignment="1">
      <alignment horizontal="center" vertical="center" wrapText="1"/>
      <protection/>
    </xf>
    <xf numFmtId="0" fontId="44" fillId="2" borderId="22" xfId="2277" applyFont="1" applyFill="1" applyBorder="1" applyAlignment="1">
      <alignment horizontal="center" vertical="center"/>
      <protection/>
    </xf>
    <xf numFmtId="4" fontId="54" fillId="2" borderId="22" xfId="2277" applyNumberFormat="1" applyFont="1" applyFill="1" applyBorder="1" applyAlignment="1">
      <alignment horizontal="center" vertical="center"/>
      <protection/>
    </xf>
    <xf numFmtId="1" fontId="44" fillId="2" borderId="22" xfId="2277" applyNumberFormat="1" applyFont="1" applyFill="1" applyBorder="1" applyAlignment="1">
      <alignment horizontal="center" vertical="center"/>
      <protection/>
    </xf>
    <xf numFmtId="2" fontId="44" fillId="2" borderId="22" xfId="2277" applyNumberFormat="1" applyFont="1" applyFill="1" applyBorder="1" applyAlignment="1">
      <alignment horizontal="center" vertical="center"/>
      <protection/>
    </xf>
    <xf numFmtId="2" fontId="44" fillId="2" borderId="22" xfId="2122" applyNumberFormat="1" applyFont="1" applyFill="1" applyBorder="1" applyAlignment="1">
      <alignment horizontal="center" vertical="center"/>
    </xf>
    <xf numFmtId="193" fontId="44" fillId="2" borderId="22" xfId="2277" applyNumberFormat="1" applyFont="1" applyFill="1" applyBorder="1" applyAlignment="1">
      <alignment horizontal="center" vertical="center"/>
      <protection/>
    </xf>
    <xf numFmtId="192" fontId="44" fillId="2" borderId="22" xfId="2122" applyNumberFormat="1" applyFont="1" applyFill="1" applyBorder="1" applyAlignment="1">
      <alignment horizontal="center" vertical="center"/>
    </xf>
    <xf numFmtId="0" fontId="44" fillId="17" borderId="23" xfId="2277" applyFont="1" applyFill="1" applyBorder="1" applyAlignment="1">
      <alignment horizontal="center" vertical="center"/>
      <protection/>
    </xf>
    <xf numFmtId="2" fontId="44" fillId="0" borderId="0" xfId="2277" applyNumberFormat="1" applyFont="1" applyFill="1" applyAlignment="1">
      <alignment horizontal="center"/>
      <protection/>
    </xf>
    <xf numFmtId="4" fontId="41" fillId="3" borderId="22" xfId="2122" applyNumberFormat="1" applyFont="1" applyFill="1" applyBorder="1" applyAlignment="1">
      <alignment horizontal="center" vertical="center"/>
    </xf>
    <xf numFmtId="4" fontId="44" fillId="3" borderId="22" xfId="2277" applyNumberFormat="1" applyFont="1" applyFill="1" applyBorder="1" applyAlignment="1">
      <alignment horizontal="center" vertical="center"/>
      <protection/>
    </xf>
    <xf numFmtId="43" fontId="41" fillId="0" borderId="0" xfId="2277" applyNumberFormat="1" applyFont="1" applyFill="1" applyAlignment="1">
      <alignment horizontal="center"/>
      <protection/>
    </xf>
    <xf numFmtId="0" fontId="42" fillId="56" borderId="0" xfId="2277" applyFont="1" applyFill="1" applyBorder="1" applyAlignment="1">
      <alignment horizontal="center" vertical="center"/>
      <protection/>
    </xf>
    <xf numFmtId="4" fontId="42" fillId="56" borderId="0" xfId="2277" applyNumberFormat="1" applyFont="1" applyFill="1" applyBorder="1" applyAlignment="1">
      <alignment horizontal="center" vertical="center"/>
      <protection/>
    </xf>
    <xf numFmtId="4" fontId="42" fillId="57" borderId="22" xfId="2277" applyNumberFormat="1" applyFont="1" applyFill="1" applyBorder="1" applyAlignment="1">
      <alignment horizontal="center" vertical="center"/>
      <protection/>
    </xf>
    <xf numFmtId="0" fontId="28" fillId="0" borderId="22" xfId="2388" applyFont="1" applyFill="1" applyBorder="1" applyAlignment="1" applyProtection="1">
      <alignment horizontal="center" vertical="center"/>
      <protection locked="0"/>
    </xf>
    <xf numFmtId="0" fontId="28" fillId="56" borderId="25" xfId="2388" applyFont="1" applyFill="1" applyBorder="1" applyAlignment="1" applyProtection="1">
      <alignment vertical="center"/>
      <protection locked="0"/>
    </xf>
    <xf numFmtId="2" fontId="29" fillId="56" borderId="22" xfId="2388" applyNumberFormat="1" applyFont="1" applyFill="1" applyBorder="1" applyAlignment="1" applyProtection="1">
      <alignment horizontal="center" vertical="center"/>
      <protection locked="0"/>
    </xf>
    <xf numFmtId="2" fontId="29" fillId="56" borderId="43" xfId="2388" applyNumberFormat="1" applyFont="1" applyFill="1" applyBorder="1" applyAlignment="1" applyProtection="1">
      <alignment horizontal="center" vertical="center"/>
      <protection locked="0"/>
    </xf>
    <xf numFmtId="4" fontId="41" fillId="3" borderId="22" xfId="2277" applyNumberFormat="1" applyFont="1" applyFill="1" applyBorder="1" applyAlignment="1">
      <alignment horizontal="center" vertical="center"/>
      <protection/>
    </xf>
    <xf numFmtId="4" fontId="53" fillId="0" borderId="0" xfId="2277" applyNumberFormat="1" applyFont="1" applyFill="1" applyBorder="1" applyAlignment="1">
      <alignment horizontal="center" vertical="center"/>
      <protection/>
    </xf>
    <xf numFmtId="0" fontId="41" fillId="56" borderId="25" xfId="2277" applyFont="1" applyFill="1" applyBorder="1" applyAlignment="1">
      <alignment horizontal="center" vertical="center"/>
      <protection/>
    </xf>
    <xf numFmtId="4" fontId="53" fillId="56" borderId="0" xfId="2277" applyNumberFormat="1" applyFont="1" applyFill="1" applyBorder="1" applyAlignment="1">
      <alignment horizontal="center" vertical="center"/>
      <protection/>
    </xf>
    <xf numFmtId="4" fontId="41" fillId="56" borderId="0" xfId="2277" applyNumberFormat="1" applyFont="1" applyFill="1" applyAlignment="1">
      <alignment horizontal="center" vertical="center"/>
      <protection/>
    </xf>
    <xf numFmtId="2" fontId="41" fillId="56" borderId="0" xfId="2277" applyNumberFormat="1" applyFont="1" applyFill="1" applyAlignment="1">
      <alignment horizontal="center" vertical="center"/>
      <protection/>
    </xf>
    <xf numFmtId="0" fontId="41" fillId="56" borderId="0" xfId="2277" applyFont="1" applyFill="1" applyAlignment="1">
      <alignment horizontal="center" vertical="center"/>
      <protection/>
    </xf>
    <xf numFmtId="2" fontId="41" fillId="0" borderId="0" xfId="2277" applyNumberFormat="1" applyFont="1" applyFill="1" applyAlignment="1">
      <alignment horizontal="center" vertical="center"/>
      <protection/>
    </xf>
    <xf numFmtId="192" fontId="44" fillId="3" borderId="22" xfId="2122" applyNumberFormat="1" applyFont="1" applyFill="1" applyBorder="1" applyAlignment="1">
      <alignment horizontal="center" vertical="center"/>
    </xf>
    <xf numFmtId="4" fontId="42" fillId="3" borderId="22" xfId="2277" applyNumberFormat="1" applyFont="1" applyFill="1" applyBorder="1" applyAlignment="1">
      <alignment horizontal="center" vertical="center"/>
      <protection/>
    </xf>
    <xf numFmtId="0" fontId="55" fillId="0" borderId="0" xfId="2277" applyFont="1" applyFill="1" applyBorder="1" applyAlignment="1">
      <alignment horizontal="left"/>
      <protection/>
    </xf>
    <xf numFmtId="0" fontId="56" fillId="0" borderId="0" xfId="2277" applyFont="1" applyFill="1" applyBorder="1" applyAlignment="1">
      <alignment horizontal="center"/>
      <protection/>
    </xf>
    <xf numFmtId="0" fontId="56" fillId="0" borderId="0" xfId="2277" applyFont="1" applyFill="1" applyBorder="1" applyAlignment="1">
      <alignment horizontal="left"/>
      <protection/>
    </xf>
    <xf numFmtId="4" fontId="56" fillId="0" borderId="0" xfId="2277" applyNumberFormat="1" applyFont="1" applyFill="1" applyBorder="1" applyAlignment="1">
      <alignment horizontal="left"/>
      <protection/>
    </xf>
    <xf numFmtId="3" fontId="56" fillId="0" borderId="0" xfId="2277" applyNumberFormat="1" applyFont="1" applyFill="1" applyBorder="1" applyAlignment="1">
      <alignment horizontal="center"/>
      <protection/>
    </xf>
    <xf numFmtId="4" fontId="56" fillId="0" borderId="0" xfId="2277" applyNumberFormat="1" applyFont="1" applyFill="1" applyBorder="1" applyAlignment="1">
      <alignment horizontal="center"/>
      <protection/>
    </xf>
    <xf numFmtId="3" fontId="56" fillId="0" borderId="0" xfId="2122" applyNumberFormat="1" applyFont="1" applyFill="1" applyBorder="1" applyAlignment="1">
      <alignment horizontal="center"/>
    </xf>
    <xf numFmtId="43" fontId="56" fillId="0" borderId="0" xfId="2122" applyFont="1" applyFill="1" applyBorder="1" applyAlignment="1">
      <alignment horizontal="center"/>
    </xf>
    <xf numFmtId="192" fontId="56" fillId="0" borderId="0" xfId="2122" applyNumberFormat="1" applyFont="1" applyFill="1" applyBorder="1" applyAlignment="1">
      <alignment horizontal="center" vertical="center"/>
    </xf>
    <xf numFmtId="192" fontId="56" fillId="0" borderId="0" xfId="2122" applyNumberFormat="1" applyFont="1" applyFill="1" applyBorder="1" applyAlignment="1">
      <alignment horizontal="center"/>
    </xf>
    <xf numFmtId="2" fontId="56" fillId="0" borderId="0" xfId="2277" applyNumberFormat="1" applyFont="1" applyFill="1" applyBorder="1" applyAlignment="1">
      <alignment horizontal="center"/>
      <protection/>
    </xf>
    <xf numFmtId="2" fontId="57" fillId="0" borderId="0" xfId="2277" applyNumberFormat="1" applyFont="1" applyFill="1" applyBorder="1" applyAlignment="1">
      <alignment horizontal="center"/>
      <protection/>
    </xf>
    <xf numFmtId="4" fontId="57" fillId="0" borderId="0" xfId="2277" applyNumberFormat="1" applyFont="1" applyFill="1" applyBorder="1" applyAlignment="1">
      <alignment horizontal="center"/>
      <protection/>
    </xf>
    <xf numFmtId="0" fontId="33" fillId="0" borderId="0" xfId="2277" applyFont="1" applyFill="1" applyBorder="1" applyAlignment="1">
      <alignment horizontal="center"/>
      <protection/>
    </xf>
    <xf numFmtId="0" fontId="56" fillId="0" borderId="0" xfId="2277" applyFont="1" applyFill="1" applyAlignment="1">
      <alignment/>
      <protection/>
    </xf>
    <xf numFmtId="4" fontId="56" fillId="0" borderId="0" xfId="2277" applyNumberFormat="1" applyFont="1" applyFill="1" applyAlignment="1">
      <alignment horizontal="center"/>
      <protection/>
    </xf>
    <xf numFmtId="4" fontId="57" fillId="0" borderId="0" xfId="2277" applyNumberFormat="1" applyFont="1" applyFill="1" applyAlignment="1">
      <alignment horizontal="center"/>
      <protection/>
    </xf>
    <xf numFmtId="0" fontId="33" fillId="0" borderId="0" xfId="2277" applyFont="1" applyFill="1" applyAlignment="1">
      <alignment/>
      <protection/>
    </xf>
    <xf numFmtId="4" fontId="33" fillId="0" borderId="0" xfId="2277" applyNumberFormat="1" applyFont="1" applyFill="1" applyAlignment="1">
      <alignment horizontal="center"/>
      <protection/>
    </xf>
    <xf numFmtId="4" fontId="58" fillId="0" borderId="0" xfId="2277" applyNumberFormat="1" applyFont="1" applyFill="1" applyAlignment="1">
      <alignment horizontal="center"/>
      <protection/>
    </xf>
    <xf numFmtId="0" fontId="33" fillId="0" borderId="0" xfId="2277" applyFont="1" applyFill="1" applyAlignment="1">
      <alignment horizontal="left"/>
      <protection/>
    </xf>
    <xf numFmtId="4" fontId="33" fillId="0" borderId="0" xfId="2277" applyNumberFormat="1" applyFont="1" applyFill="1" applyAlignment="1">
      <alignment horizontal="left"/>
      <protection/>
    </xf>
    <xf numFmtId="3" fontId="33" fillId="0" borderId="0" xfId="2277" applyNumberFormat="1" applyFont="1" applyFill="1" applyAlignment="1">
      <alignment horizontal="center"/>
      <protection/>
    </xf>
    <xf numFmtId="0" fontId="33" fillId="0" borderId="0" xfId="2277" applyFont="1" applyFill="1" applyAlignment="1">
      <alignment horizontal="center" vertical="center"/>
      <protection/>
    </xf>
    <xf numFmtId="192" fontId="33" fillId="0" borderId="0" xfId="2122" applyNumberFormat="1" applyFont="1" applyFill="1" applyAlignment="1">
      <alignment horizontal="center"/>
    </xf>
    <xf numFmtId="0" fontId="59" fillId="0" borderId="0" xfId="2277" applyFont="1" applyFill="1" applyAlignment="1">
      <alignment horizontal="center"/>
      <protection/>
    </xf>
    <xf numFmtId="2" fontId="60" fillId="0" borderId="0" xfId="2277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195" fontId="33" fillId="0" borderId="0" xfId="2277" applyNumberFormat="1" applyFont="1" applyFill="1" applyAlignment="1">
      <alignment horizontal="center"/>
      <protection/>
    </xf>
    <xf numFmtId="0" fontId="25" fillId="0" borderId="0" xfId="2277" applyFont="1" applyFill="1" applyAlignment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199" fontId="60" fillId="0" borderId="22" xfId="0" applyNumberFormat="1" applyFont="1" applyBorder="1" applyAlignment="1">
      <alignment horizontal="center"/>
    </xf>
    <xf numFmtId="0" fontId="60" fillId="0" borderId="22" xfId="0" applyFont="1" applyBorder="1" applyAlignment="1">
      <alignment/>
    </xf>
    <xf numFmtId="4" fontId="60" fillId="0" borderId="22" xfId="2277" applyNumberFormat="1" applyFont="1" applyFill="1" applyBorder="1" applyAlignment="1">
      <alignment horizontal="center" vertical="center"/>
      <protection/>
    </xf>
    <xf numFmtId="4" fontId="60" fillId="56" borderId="22" xfId="2277" applyNumberFormat="1" applyFont="1" applyFill="1" applyBorder="1" applyAlignment="1">
      <alignment horizontal="center" vertical="center"/>
      <protection/>
    </xf>
    <xf numFmtId="4" fontId="76" fillId="0" borderId="0" xfId="2277" applyNumberFormat="1" applyFont="1" applyFill="1" applyAlignment="1">
      <alignment horizontal="center"/>
      <protection/>
    </xf>
    <xf numFmtId="0" fontId="26" fillId="0" borderId="44" xfId="0" applyFont="1" applyBorder="1" applyAlignment="1">
      <alignment/>
    </xf>
    <xf numFmtId="4" fontId="26" fillId="0" borderId="44" xfId="0" applyNumberFormat="1" applyFont="1" applyBorder="1" applyAlignment="1">
      <alignment horizontal="center" vertical="center"/>
    </xf>
    <xf numFmtId="0" fontId="76" fillId="0" borderId="0" xfId="2277" applyFont="1" applyFill="1" applyAlignment="1">
      <alignment horizontal="center"/>
      <protection/>
    </xf>
    <xf numFmtId="0" fontId="60" fillId="0" borderId="21" xfId="0" applyFont="1" applyBorder="1" applyAlignment="1">
      <alignment/>
    </xf>
    <xf numFmtId="4" fontId="60" fillId="0" borderId="21" xfId="2277" applyNumberFormat="1" applyFont="1" applyFill="1" applyBorder="1" applyAlignment="1">
      <alignment horizontal="center" vertical="center"/>
      <protection/>
    </xf>
    <xf numFmtId="4" fontId="60" fillId="56" borderId="21" xfId="2277" applyNumberFormat="1" applyFont="1" applyFill="1" applyBorder="1" applyAlignment="1">
      <alignment horizontal="center" vertical="center"/>
      <protection/>
    </xf>
    <xf numFmtId="4" fontId="33" fillId="0" borderId="0" xfId="2388" applyNumberFormat="1" applyFont="1" applyFill="1" applyBorder="1" applyAlignment="1">
      <alignment horizontal="center" vertical="center"/>
      <protection/>
    </xf>
    <xf numFmtId="4" fontId="33" fillId="0" borderId="0" xfId="2277" applyNumberFormat="1" applyFont="1" applyFill="1" applyBorder="1" applyAlignment="1">
      <alignment horizontal="center"/>
      <protection/>
    </xf>
    <xf numFmtId="191" fontId="33" fillId="0" borderId="0" xfId="1748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0" fontId="54" fillId="0" borderId="0" xfId="2277" applyFont="1" applyFill="1" applyAlignment="1">
      <alignment horizontal="center"/>
      <protection/>
    </xf>
    <xf numFmtId="0" fontId="26" fillId="0" borderId="0" xfId="2277" applyFont="1" applyFill="1" applyAlignment="1">
      <alignment horizontal="left"/>
      <protection/>
    </xf>
    <xf numFmtId="0" fontId="60" fillId="0" borderId="0" xfId="2277" applyFont="1" applyFill="1" applyAlignment="1">
      <alignment horizontal="center"/>
      <protection/>
    </xf>
    <xf numFmtId="0" fontId="54" fillId="0" borderId="0" xfId="2277" applyFont="1" applyFill="1" applyBorder="1" applyAlignment="1">
      <alignment horizontal="center"/>
      <protection/>
    </xf>
    <xf numFmtId="4" fontId="60" fillId="0" borderId="0" xfId="2277" applyNumberFormat="1" applyFont="1" applyFill="1" applyAlignment="1">
      <alignment horizontal="center"/>
      <protection/>
    </xf>
    <xf numFmtId="4" fontId="63" fillId="0" borderId="0" xfId="2277" applyNumberFormat="1" applyFont="1" applyFill="1" applyAlignment="1">
      <alignment horizontal="left"/>
      <protection/>
    </xf>
    <xf numFmtId="0" fontId="63" fillId="0" borderId="0" xfId="2277" applyFont="1" applyFill="1" applyAlignment="1">
      <alignment/>
      <protection/>
    </xf>
    <xf numFmtId="0" fontId="60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2277" applyFont="1" applyFill="1" applyAlignment="1">
      <alignment horizontal="left"/>
      <protection/>
    </xf>
    <xf numFmtId="0" fontId="64" fillId="0" borderId="45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2277" applyNumberFormat="1" applyFont="1" applyFill="1" applyBorder="1" applyAlignment="1">
      <alignment horizontal="center" vertical="center"/>
      <protection/>
    </xf>
    <xf numFmtId="3" fontId="30" fillId="0" borderId="0" xfId="2277" applyNumberFormat="1" applyFont="1" applyFill="1" applyBorder="1" applyAlignment="1">
      <alignment horizontal="center" vertical="center"/>
      <protection/>
    </xf>
    <xf numFmtId="4" fontId="65" fillId="0" borderId="0" xfId="0" applyNumberFormat="1" applyFont="1" applyBorder="1" applyAlignment="1">
      <alignment/>
    </xf>
    <xf numFmtId="0" fontId="33" fillId="0" borderId="0" xfId="2277" applyFont="1" applyFill="1" applyBorder="1" applyAlignment="1">
      <alignment horizontal="center" vertical="center"/>
      <protection/>
    </xf>
    <xf numFmtId="4" fontId="66" fillId="0" borderId="0" xfId="2277" applyNumberFormat="1" applyFont="1" applyFill="1" applyBorder="1" applyAlignment="1">
      <alignment vertical="center"/>
      <protection/>
    </xf>
    <xf numFmtId="3" fontId="63" fillId="0" borderId="0" xfId="2277" applyNumberFormat="1" applyFont="1" applyFill="1" applyBorder="1" applyAlignment="1">
      <alignment horizontal="left" vertical="center"/>
      <protection/>
    </xf>
    <xf numFmtId="4" fontId="66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/>
    </xf>
    <xf numFmtId="4" fontId="67" fillId="0" borderId="0" xfId="0" applyNumberFormat="1" applyFont="1" applyBorder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0" fontId="68" fillId="0" borderId="0" xfId="2277" applyFont="1" applyFill="1" applyAlignment="1">
      <alignment horizontal="left"/>
      <protection/>
    </xf>
    <xf numFmtId="4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69" fillId="0" borderId="0" xfId="2277" applyFont="1" applyFill="1" applyAlignment="1">
      <alignment horizontal="left"/>
      <protection/>
    </xf>
    <xf numFmtId="0" fontId="37" fillId="0" borderId="0" xfId="2277" applyFont="1" applyFill="1" applyAlignment="1">
      <alignment horizontal="left"/>
      <protection/>
    </xf>
    <xf numFmtId="0" fontId="77" fillId="0" borderId="46" xfId="2277" applyFont="1" applyFill="1" applyBorder="1" applyAlignment="1">
      <alignment/>
      <protection/>
    </xf>
    <xf numFmtId="0" fontId="40" fillId="56" borderId="22" xfId="2277" applyFont="1" applyFill="1" applyBorder="1" applyAlignment="1">
      <alignment horizontal="left" vertical="center"/>
      <protection/>
    </xf>
    <xf numFmtId="0" fontId="42" fillId="56" borderId="34" xfId="2277" applyFont="1" applyFill="1" applyBorder="1" applyAlignment="1">
      <alignment horizontal="left" vertical="center"/>
      <protection/>
    </xf>
    <xf numFmtId="0" fontId="42" fillId="56" borderId="0" xfId="2277" applyFont="1" applyFill="1" applyBorder="1" applyAlignment="1">
      <alignment horizontal="left" vertical="center"/>
      <protection/>
    </xf>
    <xf numFmtId="2" fontId="42" fillId="56" borderId="0" xfId="2277" applyNumberFormat="1" applyFont="1" applyFill="1" applyBorder="1" applyAlignment="1">
      <alignment horizontal="center"/>
      <protection/>
    </xf>
    <xf numFmtId="0" fontId="42" fillId="56" borderId="35" xfId="2277" applyFont="1" applyFill="1" applyBorder="1" applyAlignment="1">
      <alignment horizontal="center"/>
      <protection/>
    </xf>
    <xf numFmtId="0" fontId="41" fillId="56" borderId="38" xfId="2277" applyFont="1" applyFill="1" applyBorder="1" applyAlignment="1">
      <alignment horizontal="center"/>
      <protection/>
    </xf>
    <xf numFmtId="0" fontId="41" fillId="56" borderId="39" xfId="2277" applyFont="1" applyFill="1" applyBorder="1" applyAlignment="1">
      <alignment horizontal="center"/>
      <protection/>
    </xf>
    <xf numFmtId="0" fontId="41" fillId="56" borderId="40" xfId="2277" applyFont="1" applyFill="1" applyBorder="1" applyAlignment="1">
      <alignment horizontal="center"/>
      <protection/>
    </xf>
    <xf numFmtId="4" fontId="45" fillId="56" borderId="0" xfId="2277" applyNumberFormat="1" applyFont="1" applyFill="1" applyBorder="1" applyAlignment="1">
      <alignment horizontal="center"/>
      <protection/>
    </xf>
    <xf numFmtId="4" fontId="45" fillId="56" borderId="47" xfId="2277" applyNumberFormat="1" applyFont="1" applyFill="1" applyBorder="1" applyAlignment="1">
      <alignment horizontal="center"/>
      <protection/>
    </xf>
    <xf numFmtId="0" fontId="42" fillId="56" borderId="37" xfId="2277" applyFont="1" applyFill="1" applyBorder="1" applyAlignment="1">
      <alignment horizontal="center"/>
      <protection/>
    </xf>
    <xf numFmtId="0" fontId="44" fillId="56" borderId="0" xfId="2277" applyFont="1" applyFill="1" applyAlignment="1">
      <alignment horizontal="center"/>
      <protection/>
    </xf>
    <xf numFmtId="4" fontId="45" fillId="56" borderId="39" xfId="2277" applyNumberFormat="1" applyFont="1" applyFill="1" applyBorder="1" applyAlignment="1">
      <alignment horizontal="center"/>
      <protection/>
    </xf>
    <xf numFmtId="0" fontId="42" fillId="56" borderId="40" xfId="2277" applyFont="1" applyFill="1" applyBorder="1" applyAlignment="1">
      <alignment horizontal="center"/>
      <protection/>
    </xf>
    <xf numFmtId="0" fontId="48" fillId="56" borderId="0" xfId="2277" applyFont="1" applyFill="1" applyAlignment="1">
      <alignment horizontal="center"/>
      <protection/>
    </xf>
    <xf numFmtId="0" fontId="43" fillId="56" borderId="0" xfId="2277" applyFont="1" applyFill="1" applyAlignment="1">
      <alignment horizontal="center"/>
      <protection/>
    </xf>
    <xf numFmtId="39" fontId="48" fillId="56" borderId="0" xfId="2277" applyNumberFormat="1" applyFont="1" applyFill="1" applyAlignment="1">
      <alignment horizontal="center"/>
      <protection/>
    </xf>
    <xf numFmtId="4" fontId="53" fillId="56" borderId="0" xfId="2277" applyNumberFormat="1" applyFont="1" applyFill="1" applyBorder="1" applyAlignment="1">
      <alignment horizontal="center"/>
      <protection/>
    </xf>
    <xf numFmtId="0" fontId="41" fillId="56" borderId="23" xfId="2277" applyFont="1" applyFill="1" applyBorder="1" applyAlignment="1">
      <alignment horizontal="center" vertical="center"/>
      <protection/>
    </xf>
    <xf numFmtId="0" fontId="62" fillId="56" borderId="45" xfId="0" applyFont="1" applyFill="1" applyBorder="1" applyAlignment="1">
      <alignment horizontal="center"/>
    </xf>
    <xf numFmtId="15" fontId="60" fillId="56" borderId="21" xfId="0" applyNumberFormat="1" applyFont="1" applyFill="1" applyBorder="1" applyAlignment="1">
      <alignment horizontal="center"/>
    </xf>
    <xf numFmtId="3" fontId="60" fillId="56" borderId="22" xfId="2277" applyNumberFormat="1" applyFont="1" applyFill="1" applyBorder="1" applyAlignment="1">
      <alignment horizontal="center" vertical="center"/>
      <protection/>
    </xf>
    <xf numFmtId="4" fontId="63" fillId="56" borderId="22" xfId="0" applyNumberFormat="1" applyFont="1" applyFill="1" applyBorder="1" applyAlignment="1">
      <alignment/>
    </xf>
    <xf numFmtId="4" fontId="26" fillId="56" borderId="44" xfId="0" applyNumberFormat="1" applyFont="1" applyFill="1" applyBorder="1" applyAlignment="1">
      <alignment horizontal="center" vertical="center"/>
    </xf>
    <xf numFmtId="3" fontId="26" fillId="56" borderId="44" xfId="0" applyNumberFormat="1" applyFont="1" applyFill="1" applyBorder="1" applyAlignment="1">
      <alignment horizontal="center" vertical="center"/>
    </xf>
    <xf numFmtId="3" fontId="60" fillId="56" borderId="21" xfId="2277" applyNumberFormat="1" applyFont="1" applyFill="1" applyBorder="1" applyAlignment="1">
      <alignment horizontal="center" vertical="center"/>
      <protection/>
    </xf>
    <xf numFmtId="4" fontId="26" fillId="56" borderId="22" xfId="0" applyNumberFormat="1" applyFont="1" applyFill="1" applyBorder="1" applyAlignment="1">
      <alignment horizontal="center" vertical="center"/>
    </xf>
    <xf numFmtId="3" fontId="26" fillId="56" borderId="22" xfId="0" applyNumberFormat="1" applyFont="1" applyFill="1" applyBorder="1" applyAlignment="1">
      <alignment horizontal="center" vertical="center"/>
    </xf>
    <xf numFmtId="4" fontId="62" fillId="56" borderId="22" xfId="0" applyNumberFormat="1" applyFont="1" applyFill="1" applyBorder="1" applyAlignment="1">
      <alignment horizontal="center" vertical="center"/>
    </xf>
    <xf numFmtId="3" fontId="62" fillId="56" borderId="22" xfId="0" applyNumberFormat="1" applyFont="1" applyFill="1" applyBorder="1" applyAlignment="1">
      <alignment horizontal="center" vertical="center"/>
    </xf>
    <xf numFmtId="0" fontId="77" fillId="56" borderId="46" xfId="2277" applyFont="1" applyFill="1" applyBorder="1" applyAlignment="1">
      <alignment/>
      <protection/>
    </xf>
    <xf numFmtId="4" fontId="42" fillId="56" borderId="22" xfId="2277" applyNumberFormat="1" applyFont="1" applyFill="1" applyBorder="1" applyAlignment="1">
      <alignment horizontal="center" vertical="center"/>
      <protection/>
    </xf>
    <xf numFmtId="0" fontId="41" fillId="56" borderId="27" xfId="2277" applyFont="1" applyFill="1" applyBorder="1" applyAlignment="1">
      <alignment horizontal="center"/>
      <protection/>
    </xf>
    <xf numFmtId="39" fontId="41" fillId="56" borderId="0" xfId="2277" applyNumberFormat="1" applyFont="1" applyFill="1" applyAlignment="1">
      <alignment horizontal="center" vertical="center"/>
      <protection/>
    </xf>
    <xf numFmtId="0" fontId="64" fillId="0" borderId="48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4" fontId="31" fillId="55" borderId="19" xfId="2277" applyNumberFormat="1" applyFont="1" applyFill="1" applyBorder="1" applyAlignment="1">
      <alignment horizontal="center" vertical="center"/>
      <protection/>
    </xf>
    <xf numFmtId="4" fontId="31" fillId="55" borderId="21" xfId="2277" applyNumberFormat="1" applyFont="1" applyFill="1" applyBorder="1" applyAlignment="1">
      <alignment horizontal="center" vertical="center"/>
      <protection/>
    </xf>
    <xf numFmtId="2" fontId="33" fillId="27" borderId="22" xfId="2277" applyNumberFormat="1" applyFont="1" applyFill="1" applyBorder="1" applyAlignment="1">
      <alignment horizontal="center"/>
      <protection/>
    </xf>
    <xf numFmtId="2" fontId="84" fillId="5" borderId="22" xfId="2277" applyNumberFormat="1" applyFont="1" applyFill="1" applyBorder="1" applyAlignment="1">
      <alignment horizontal="center"/>
      <protection/>
    </xf>
    <xf numFmtId="2" fontId="44" fillId="56" borderId="22" xfId="2277" applyNumberFormat="1" applyFont="1" applyFill="1" applyBorder="1" applyAlignment="1">
      <alignment horizontal="center" vertical="center"/>
      <protection/>
    </xf>
    <xf numFmtId="0" fontId="41" fillId="56" borderId="27" xfId="2277" applyFont="1" applyFill="1" applyBorder="1" applyAlignment="1">
      <alignment horizontal="left"/>
      <protection/>
    </xf>
    <xf numFmtId="0" fontId="41" fillId="56" borderId="0" xfId="2277" applyFont="1" applyFill="1" applyBorder="1" applyAlignment="1">
      <alignment horizontal="left"/>
      <protection/>
    </xf>
    <xf numFmtId="1" fontId="41" fillId="56" borderId="0" xfId="2277" applyNumberFormat="1" applyFont="1" applyFill="1" applyBorder="1" applyAlignment="1">
      <alignment horizontal="center"/>
      <protection/>
    </xf>
    <xf numFmtId="0" fontId="83" fillId="56" borderId="22" xfId="2277" applyFont="1" applyFill="1" applyBorder="1" applyAlignment="1">
      <alignment horizontal="center" vertical="center"/>
      <protection/>
    </xf>
    <xf numFmtId="0" fontId="83" fillId="56" borderId="22" xfId="2277" applyFont="1" applyFill="1" applyBorder="1" applyAlignment="1">
      <alignment horizontal="left" vertical="center"/>
      <protection/>
    </xf>
    <xf numFmtId="4" fontId="53" fillId="5" borderId="22" xfId="2277" applyNumberFormat="1" applyFont="1" applyFill="1" applyBorder="1" applyAlignment="1">
      <alignment horizontal="center" vertical="center"/>
      <protection/>
    </xf>
    <xf numFmtId="4" fontId="29" fillId="3" borderId="22" xfId="2388" applyNumberFormat="1" applyFont="1" applyFill="1" applyBorder="1" applyAlignment="1">
      <alignment horizontal="center" vertical="center"/>
      <protection/>
    </xf>
    <xf numFmtId="2" fontId="29" fillId="3" borderId="22" xfId="2388" applyNumberFormat="1" applyFont="1" applyFill="1" applyBorder="1" applyAlignment="1" applyProtection="1">
      <alignment horizontal="center" vertical="center"/>
      <protection locked="0"/>
    </xf>
    <xf numFmtId="193" fontId="44" fillId="3" borderId="22" xfId="2277" applyNumberFormat="1" applyFont="1" applyFill="1" applyBorder="1" applyAlignment="1">
      <alignment horizontal="center" vertical="center"/>
      <protection/>
    </xf>
    <xf numFmtId="0" fontId="41" fillId="3" borderId="25" xfId="2277" applyFont="1" applyFill="1" applyBorder="1" applyAlignment="1">
      <alignment horizontal="center" vertical="center"/>
      <protection/>
    </xf>
    <xf numFmtId="39" fontId="41" fillId="3" borderId="0" xfId="2277" applyNumberFormat="1" applyFont="1" applyFill="1" applyAlignment="1">
      <alignment horizontal="center" vertical="center"/>
      <protection/>
    </xf>
    <xf numFmtId="0" fontId="41" fillId="3" borderId="0" xfId="2277" applyFont="1" applyFill="1" applyAlignment="1">
      <alignment horizontal="center"/>
      <protection/>
    </xf>
    <xf numFmtId="0" fontId="41" fillId="3" borderId="0" xfId="2277" applyFont="1" applyFill="1" applyAlignment="1">
      <alignment horizontal="center" vertical="center"/>
      <protection/>
    </xf>
    <xf numFmtId="0" fontId="43" fillId="0" borderId="51" xfId="2277" applyFont="1" applyFill="1" applyBorder="1" applyAlignment="1">
      <alignment horizontal="left"/>
      <protection/>
    </xf>
    <xf numFmtId="0" fontId="43" fillId="0" borderId="52" xfId="2277" applyFont="1" applyFill="1" applyBorder="1" applyAlignment="1">
      <alignment horizontal="left"/>
      <protection/>
    </xf>
    <xf numFmtId="0" fontId="25" fillId="3" borderId="43" xfId="2277" applyFont="1" applyFill="1" applyBorder="1" applyAlignment="1">
      <alignment horizontal="center" vertical="center"/>
      <protection/>
    </xf>
    <xf numFmtId="0" fontId="25" fillId="3" borderId="53" xfId="2277" applyFont="1" applyFill="1" applyBorder="1" applyAlignment="1">
      <alignment horizontal="center" vertical="center"/>
      <protection/>
    </xf>
    <xf numFmtId="4" fontId="66" fillId="0" borderId="0" xfId="2277" applyNumberFormat="1" applyFont="1" applyFill="1" applyBorder="1" applyAlignment="1">
      <alignment vertical="center"/>
      <protection/>
    </xf>
    <xf numFmtId="2" fontId="33" fillId="3" borderId="22" xfId="2277" applyNumberFormat="1" applyFont="1" applyFill="1" applyBorder="1" applyAlignment="1">
      <alignment horizontal="center"/>
      <protection/>
    </xf>
    <xf numFmtId="2" fontId="33" fillId="0" borderId="22" xfId="2277" applyNumberFormat="1" applyFont="1" applyFill="1" applyBorder="1" applyAlignment="1" applyProtection="1">
      <alignment horizontal="center"/>
      <protection locked="0"/>
    </xf>
    <xf numFmtId="4" fontId="29" fillId="0" borderId="22" xfId="2277" applyNumberFormat="1" applyFont="1" applyFill="1" applyBorder="1" applyAlignment="1" applyProtection="1">
      <alignment horizontal="center" vertical="center"/>
      <protection locked="0"/>
    </xf>
    <xf numFmtId="1" fontId="41" fillId="56" borderId="22" xfId="2277" applyNumberFormat="1" applyFont="1" applyFill="1" applyBorder="1" applyAlignment="1" applyProtection="1">
      <alignment horizontal="center" vertical="center"/>
      <protection locked="0"/>
    </xf>
    <xf numFmtId="2" fontId="41" fillId="56" borderId="22" xfId="2277" applyNumberFormat="1" applyFont="1" applyFill="1" applyBorder="1" applyAlignment="1" applyProtection="1">
      <alignment horizontal="center" vertical="center"/>
      <protection locked="0"/>
    </xf>
    <xf numFmtId="2" fontId="41" fillId="0" borderId="22" xfId="2277" applyNumberFormat="1" applyFont="1" applyFill="1" applyBorder="1" applyAlignment="1" applyProtection="1">
      <alignment horizontal="center" vertical="center"/>
      <protection locked="0"/>
    </xf>
    <xf numFmtId="2" fontId="41" fillId="4" borderId="22" xfId="2122" applyNumberFormat="1" applyFont="1" applyFill="1" applyBorder="1" applyAlignment="1" applyProtection="1">
      <alignment horizontal="center" vertical="center"/>
      <protection locked="0"/>
    </xf>
    <xf numFmtId="1" fontId="41" fillId="4" borderId="22" xfId="2277" applyNumberFormat="1" applyFont="1" applyFill="1" applyBorder="1" applyAlignment="1" applyProtection="1">
      <alignment horizontal="center" vertical="center"/>
      <protection locked="0"/>
    </xf>
    <xf numFmtId="2" fontId="41" fillId="0" borderId="22" xfId="2122" applyNumberFormat="1" applyFont="1" applyFill="1" applyBorder="1" applyAlignment="1" applyProtection="1">
      <alignment horizontal="center" vertical="center"/>
      <protection locked="0"/>
    </xf>
    <xf numFmtId="2" fontId="41" fillId="41" borderId="22" xfId="2277" applyNumberFormat="1" applyFont="1" applyFill="1" applyBorder="1" applyAlignment="1" applyProtection="1">
      <alignment horizontal="center" vertical="center"/>
      <protection locked="0"/>
    </xf>
    <xf numFmtId="1" fontId="41" fillId="41" borderId="22" xfId="2277" applyNumberFormat="1" applyFont="1" applyFill="1" applyBorder="1" applyAlignment="1" applyProtection="1">
      <alignment horizontal="center" vertical="center"/>
      <protection locked="0"/>
    </xf>
    <xf numFmtId="4" fontId="56" fillId="56" borderId="54" xfId="2592" applyNumberFormat="1" applyFont="1" applyFill="1" applyBorder="1" applyAlignment="1" applyProtection="1">
      <alignment horizontal="center" vertical="top"/>
      <protection locked="0"/>
    </xf>
    <xf numFmtId="2" fontId="41" fillId="56" borderId="22" xfId="2122" applyNumberFormat="1" applyFont="1" applyFill="1" applyBorder="1" applyAlignment="1" applyProtection="1">
      <alignment horizontal="center" vertical="center"/>
      <protection locked="0"/>
    </xf>
    <xf numFmtId="2" fontId="85" fillId="16" borderId="22" xfId="2122" applyNumberFormat="1" applyFont="1" applyFill="1" applyBorder="1" applyAlignment="1" applyProtection="1">
      <alignment horizontal="center" vertical="center"/>
      <protection locked="0"/>
    </xf>
    <xf numFmtId="1" fontId="85" fillId="16" borderId="22" xfId="2277" applyNumberFormat="1" applyFont="1" applyFill="1" applyBorder="1" applyAlignment="1" applyProtection="1">
      <alignment horizontal="center" vertical="center"/>
      <protection locked="0"/>
    </xf>
    <xf numFmtId="1" fontId="41" fillId="0" borderId="22" xfId="2277" applyNumberFormat="1" applyFont="1" applyFill="1" applyBorder="1" applyAlignment="1" applyProtection="1">
      <alignment horizontal="center" vertical="center"/>
      <protection locked="0"/>
    </xf>
    <xf numFmtId="3" fontId="29" fillId="56" borderId="54" xfId="0" applyNumberFormat="1" applyFont="1" applyFill="1" applyBorder="1" applyAlignment="1" applyProtection="1">
      <alignment horizontal="center" vertical="center"/>
      <protection locked="0"/>
    </xf>
    <xf numFmtId="4" fontId="29" fillId="56" borderId="54" xfId="0" applyNumberFormat="1" applyFont="1" applyFill="1" applyBorder="1" applyAlignment="1" applyProtection="1">
      <alignment horizontal="center" vertical="top"/>
      <protection locked="0"/>
    </xf>
    <xf numFmtId="1" fontId="56" fillId="56" borderId="54" xfId="2279" applyNumberFormat="1" applyFont="1" applyFill="1" applyBorder="1" applyAlignment="1" applyProtection="1">
      <alignment horizontal="center" vertical="top"/>
      <protection locked="0"/>
    </xf>
    <xf numFmtId="4" fontId="56" fillId="56" borderId="54" xfId="2279" applyNumberFormat="1" applyFont="1" applyFill="1" applyBorder="1" applyAlignment="1" applyProtection="1">
      <alignment horizontal="center" vertical="top"/>
      <protection locked="0"/>
    </xf>
    <xf numFmtId="4" fontId="29" fillId="56" borderId="20" xfId="0" applyNumberFormat="1" applyFont="1" applyFill="1" applyBorder="1" applyAlignment="1" applyProtection="1">
      <alignment horizontal="center" vertical="top"/>
      <protection locked="0"/>
    </xf>
    <xf numFmtId="2" fontId="42" fillId="0" borderId="22" xfId="2277" applyNumberFormat="1" applyFont="1" applyFill="1" applyBorder="1" applyAlignment="1" applyProtection="1">
      <alignment horizontal="center" vertical="center"/>
      <protection locked="0"/>
    </xf>
    <xf numFmtId="4" fontId="29" fillId="56" borderId="22" xfId="0" applyNumberFormat="1" applyFont="1" applyFill="1" applyBorder="1" applyAlignment="1" applyProtection="1">
      <alignment horizontal="center" vertical="top"/>
      <protection locked="0"/>
    </xf>
    <xf numFmtId="2" fontId="41" fillId="4" borderId="22" xfId="2277" applyNumberFormat="1" applyFont="1" applyFill="1" applyBorder="1" applyAlignment="1" applyProtection="1">
      <alignment horizontal="center" vertical="center"/>
      <protection locked="0"/>
    </xf>
    <xf numFmtId="2" fontId="41" fillId="55" borderId="22" xfId="2122" applyNumberFormat="1" applyFont="1" applyFill="1" applyBorder="1" applyAlignment="1" applyProtection="1">
      <alignment horizontal="center" vertical="center"/>
      <protection locked="0"/>
    </xf>
    <xf numFmtId="2" fontId="42" fillId="41" borderId="22" xfId="2277" applyNumberFormat="1" applyFont="1" applyFill="1" applyBorder="1" applyAlignment="1" applyProtection="1">
      <alignment horizontal="center" vertical="center"/>
      <protection locked="0"/>
    </xf>
    <xf numFmtId="2" fontId="41" fillId="55" borderId="22" xfId="2277" applyNumberFormat="1" applyFont="1" applyFill="1" applyBorder="1" applyAlignment="1" applyProtection="1">
      <alignment horizontal="center" vertical="center"/>
      <protection locked="0"/>
    </xf>
    <xf numFmtId="1" fontId="41" fillId="4" borderId="22" xfId="2122" applyNumberFormat="1" applyFont="1" applyFill="1" applyBorder="1" applyAlignment="1" applyProtection="1">
      <alignment horizontal="center" vertical="center"/>
      <protection locked="0"/>
    </xf>
    <xf numFmtId="43" fontId="29" fillId="55" borderId="22" xfId="2122" applyFont="1" applyFill="1" applyBorder="1" applyAlignment="1" applyProtection="1">
      <alignment horizontal="center" vertical="center"/>
      <protection locked="0"/>
    </xf>
    <xf numFmtId="2" fontId="29" fillId="0" borderId="22" xfId="2277" applyNumberFormat="1" applyFont="1" applyFill="1" applyBorder="1" applyAlignment="1" applyProtection="1">
      <alignment horizontal="center" vertical="center"/>
      <protection locked="0"/>
    </xf>
    <xf numFmtId="192" fontId="29" fillId="55" borderId="22" xfId="2122" applyNumberFormat="1" applyFont="1" applyFill="1" applyBorder="1" applyAlignment="1" applyProtection="1">
      <alignment horizontal="center" vertical="center"/>
      <protection locked="0"/>
    </xf>
    <xf numFmtId="43" fontId="29" fillId="0" borderId="22" xfId="2122" applyFont="1" applyFill="1" applyBorder="1" applyAlignment="1" applyProtection="1">
      <alignment horizontal="center" vertical="center"/>
      <protection locked="0"/>
    </xf>
    <xf numFmtId="192" fontId="29" fillId="0" borderId="22" xfId="2122" applyNumberFormat="1" applyFont="1" applyFill="1" applyBorder="1" applyAlignment="1" applyProtection="1">
      <alignment horizontal="center" vertical="center"/>
      <protection locked="0"/>
    </xf>
    <xf numFmtId="2" fontId="29" fillId="56" borderId="22" xfId="2122" applyNumberFormat="1" applyFont="1" applyFill="1" applyBorder="1" applyAlignment="1" applyProtection="1">
      <alignment horizontal="center" vertical="center"/>
      <protection locked="0"/>
    </xf>
    <xf numFmtId="2" fontId="29" fillId="0" borderId="22" xfId="2122" applyNumberFormat="1" applyFont="1" applyFill="1" applyBorder="1" applyAlignment="1" applyProtection="1">
      <alignment horizontal="center" vertical="center"/>
      <protection locked="0"/>
    </xf>
    <xf numFmtId="2" fontId="41" fillId="41" borderId="22" xfId="2122" applyNumberFormat="1" applyFont="1" applyFill="1" applyBorder="1" applyAlignment="1" applyProtection="1">
      <alignment horizontal="center" vertical="center"/>
      <protection locked="0"/>
    </xf>
    <xf numFmtId="1" fontId="56" fillId="56" borderId="22" xfId="2277" applyNumberFormat="1" applyFont="1" applyFill="1" applyBorder="1" applyAlignment="1" applyProtection="1">
      <alignment horizontal="center" vertical="center"/>
      <protection locked="0"/>
    </xf>
    <xf numFmtId="2" fontId="44" fillId="56" borderId="22" xfId="2277" applyNumberFormat="1" applyFont="1" applyFill="1" applyBorder="1" applyAlignment="1" applyProtection="1">
      <alignment horizontal="center" vertical="center"/>
      <protection locked="0"/>
    </xf>
    <xf numFmtId="1" fontId="44" fillId="56" borderId="22" xfId="2277" applyNumberFormat="1" applyFont="1" applyFill="1" applyBorder="1" applyAlignment="1" applyProtection="1">
      <alignment horizontal="center" vertical="center"/>
      <protection locked="0"/>
    </xf>
    <xf numFmtId="3" fontId="44" fillId="56" borderId="22" xfId="2277" applyNumberFormat="1" applyFont="1" applyFill="1" applyBorder="1" applyAlignment="1" applyProtection="1">
      <alignment horizontal="center" vertical="center"/>
      <protection locked="0"/>
    </xf>
    <xf numFmtId="192" fontId="41" fillId="56" borderId="22" xfId="2122" applyNumberFormat="1" applyFont="1" applyFill="1" applyBorder="1" applyAlignment="1" applyProtection="1">
      <alignment horizontal="center" vertical="center"/>
      <protection locked="0"/>
    </xf>
    <xf numFmtId="0" fontId="44" fillId="56" borderId="22" xfId="2277" applyFont="1" applyFill="1" applyBorder="1" applyAlignment="1" applyProtection="1">
      <alignment horizontal="center" vertical="center"/>
      <protection locked="0"/>
    </xf>
    <xf numFmtId="4" fontId="56" fillId="56" borderId="54" xfId="0" applyNumberFormat="1" applyFont="1" applyFill="1" applyBorder="1" applyAlignment="1" applyProtection="1">
      <alignment horizontal="center" vertical="top"/>
      <protection locked="0"/>
    </xf>
    <xf numFmtId="4" fontId="56" fillId="0" borderId="22" xfId="2277" applyNumberFormat="1" applyFont="1" applyFill="1" applyBorder="1" applyAlignment="1" applyProtection="1">
      <alignment horizontal="center" vertical="center"/>
      <protection locked="0"/>
    </xf>
    <xf numFmtId="2" fontId="41" fillId="0" borderId="22" xfId="1748" applyNumberFormat="1" applyFont="1" applyFill="1" applyBorder="1" applyAlignment="1" applyProtection="1">
      <alignment horizontal="center" vertical="center"/>
      <protection locked="0"/>
    </xf>
    <xf numFmtId="4" fontId="41" fillId="0" borderId="22" xfId="2277" applyNumberFormat="1" applyFont="1" applyFill="1" applyBorder="1" applyAlignment="1" applyProtection="1">
      <alignment horizontal="center"/>
      <protection locked="0"/>
    </xf>
    <xf numFmtId="2" fontId="41" fillId="41" borderId="22" xfId="1917" applyNumberFormat="1" applyFont="1" applyFill="1" applyBorder="1" applyAlignment="1" applyProtection="1">
      <alignment horizontal="center" vertical="center"/>
      <protection locked="0"/>
    </xf>
    <xf numFmtId="1" fontId="41" fillId="41" borderId="22" xfId="1917" applyNumberFormat="1" applyFont="1" applyFill="1" applyBorder="1" applyAlignment="1" applyProtection="1">
      <alignment horizontal="center" vertical="center"/>
      <protection locked="0"/>
    </xf>
    <xf numFmtId="2" fontId="41" fillId="0" borderId="22" xfId="1917" applyNumberFormat="1" applyFont="1" applyFill="1" applyBorder="1" applyAlignment="1" applyProtection="1">
      <alignment horizontal="center" vertical="center"/>
      <protection locked="0"/>
    </xf>
    <xf numFmtId="2" fontId="41" fillId="0" borderId="21" xfId="1748" applyNumberFormat="1" applyFont="1" applyFill="1" applyBorder="1" applyAlignment="1" applyProtection="1">
      <alignment horizontal="center" vertical="center"/>
      <protection locked="0"/>
    </xf>
    <xf numFmtId="2" fontId="41" fillId="0" borderId="22" xfId="1604" applyNumberFormat="1" applyFont="1" applyFill="1" applyBorder="1" applyAlignment="1" applyProtection="1">
      <alignment horizontal="center" vertical="center"/>
      <protection locked="0"/>
    </xf>
    <xf numFmtId="2" fontId="56" fillId="56" borderId="55" xfId="2594" applyNumberFormat="1" applyFont="1" applyFill="1" applyBorder="1" applyAlignment="1" applyProtection="1">
      <alignment horizontal="center" vertical="center" shrinkToFit="1"/>
      <protection locked="0"/>
    </xf>
    <xf numFmtId="0" fontId="40" fillId="56" borderId="22" xfId="2277" applyFont="1" applyFill="1" applyBorder="1" applyAlignment="1" applyProtection="1">
      <alignment horizontal="left" vertical="center"/>
      <protection locked="0"/>
    </xf>
    <xf numFmtId="0" fontId="40" fillId="4" borderId="22" xfId="2277" applyFont="1" applyFill="1" applyBorder="1" applyAlignment="1" applyProtection="1">
      <alignment horizontal="left" vertical="center"/>
      <protection locked="0"/>
    </xf>
    <xf numFmtId="2" fontId="56" fillId="56" borderId="55" xfId="2594" applyNumberFormat="1" applyFont="1" applyFill="1" applyBorder="1" applyAlignment="1" applyProtection="1">
      <alignment horizontal="center"/>
      <protection locked="0"/>
    </xf>
    <xf numFmtId="2" fontId="56" fillId="56" borderId="56" xfId="2594" applyNumberFormat="1" applyFont="1" applyFill="1" applyBorder="1" applyAlignment="1" applyProtection="1">
      <alignment horizontal="center" vertical="center" shrinkToFit="1"/>
      <protection locked="0"/>
    </xf>
    <xf numFmtId="4" fontId="29" fillId="56" borderId="22" xfId="2277" applyNumberFormat="1" applyFont="1" applyFill="1" applyBorder="1" applyAlignment="1" applyProtection="1">
      <alignment horizontal="center" vertical="center"/>
      <protection locked="0"/>
    </xf>
    <xf numFmtId="2" fontId="29" fillId="56" borderId="22" xfId="2277" applyNumberFormat="1" applyFont="1" applyFill="1" applyBorder="1" applyAlignment="1" applyProtection="1">
      <alignment horizontal="center" vertical="center"/>
      <protection locked="0"/>
    </xf>
    <xf numFmtId="4" fontId="82" fillId="56" borderId="54" xfId="2279" applyNumberFormat="1" applyFont="1" applyFill="1" applyBorder="1" applyAlignment="1" applyProtection="1">
      <alignment horizontal="center" vertical="top"/>
      <protection locked="0"/>
    </xf>
    <xf numFmtId="1" fontId="48" fillId="56" borderId="22" xfId="2277" applyNumberFormat="1" applyFont="1" applyFill="1" applyBorder="1" applyAlignment="1" applyProtection="1">
      <alignment horizontal="center" vertical="center"/>
      <protection locked="0"/>
    </xf>
    <xf numFmtId="2" fontId="48" fillId="56" borderId="22" xfId="2277" applyNumberFormat="1" applyFont="1" applyFill="1" applyBorder="1" applyAlignment="1" applyProtection="1">
      <alignment horizontal="center" vertical="center"/>
      <protection locked="0"/>
    </xf>
    <xf numFmtId="2" fontId="48" fillId="0" borderId="22" xfId="2277" applyNumberFormat="1" applyFont="1" applyFill="1" applyBorder="1" applyAlignment="1" applyProtection="1">
      <alignment horizontal="center" vertical="center"/>
      <protection locked="0"/>
    </xf>
    <xf numFmtId="2" fontId="48" fillId="4" borderId="22" xfId="2277" applyNumberFormat="1" applyFont="1" applyFill="1" applyBorder="1" applyAlignment="1" applyProtection="1">
      <alignment horizontal="center" vertical="center"/>
      <protection locked="0"/>
    </xf>
    <xf numFmtId="1" fontId="48" fillId="4" borderId="22" xfId="2277" applyNumberFormat="1" applyFont="1" applyFill="1" applyBorder="1" applyAlignment="1" applyProtection="1">
      <alignment horizontal="center" vertical="center"/>
      <protection locked="0"/>
    </xf>
    <xf numFmtId="2" fontId="48" fillId="0" borderId="22" xfId="2122" applyNumberFormat="1" applyFont="1" applyFill="1" applyBorder="1" applyAlignment="1" applyProtection="1">
      <alignment horizontal="center" vertical="center"/>
      <protection locked="0"/>
    </xf>
    <xf numFmtId="2" fontId="48" fillId="41" borderId="22" xfId="2277" applyNumberFormat="1" applyFont="1" applyFill="1" applyBorder="1" applyAlignment="1" applyProtection="1">
      <alignment horizontal="center" vertical="center"/>
      <protection locked="0"/>
    </xf>
    <xf numFmtId="1" fontId="48" fillId="41" borderId="22" xfId="2277" applyNumberFormat="1" applyFont="1" applyFill="1" applyBorder="1" applyAlignment="1" applyProtection="1">
      <alignment horizontal="center" vertical="center"/>
      <protection locked="0"/>
    </xf>
    <xf numFmtId="4" fontId="51" fillId="0" borderId="22" xfId="2277" applyNumberFormat="1" applyFont="1" applyFill="1" applyBorder="1" applyAlignment="1" applyProtection="1">
      <alignment horizontal="center" vertical="center"/>
      <protection locked="0"/>
    </xf>
    <xf numFmtId="1" fontId="52" fillId="56" borderId="22" xfId="2277" applyNumberFormat="1" applyFont="1" applyFill="1" applyBorder="1" applyAlignment="1" applyProtection="1">
      <alignment horizontal="center" vertical="center"/>
      <protection locked="0"/>
    </xf>
    <xf numFmtId="2" fontId="52" fillId="0" borderId="22" xfId="2277" applyNumberFormat="1" applyFont="1" applyFill="1" applyBorder="1" applyAlignment="1" applyProtection="1">
      <alignment horizontal="center" vertical="center"/>
      <protection locked="0"/>
    </xf>
    <xf numFmtId="2" fontId="52" fillId="0" borderId="22" xfId="2122" applyNumberFormat="1" applyFont="1" applyFill="1" applyBorder="1" applyAlignment="1" applyProtection="1">
      <alignment horizontal="center" vertical="center"/>
      <protection locked="0"/>
    </xf>
    <xf numFmtId="1" fontId="52" fillId="4" borderId="22" xfId="2277" applyNumberFormat="1" applyFont="1" applyFill="1" applyBorder="1" applyAlignment="1" applyProtection="1">
      <alignment horizontal="center" vertical="center"/>
      <protection locked="0"/>
    </xf>
    <xf numFmtId="1" fontId="79" fillId="56" borderId="54" xfId="2279" applyNumberFormat="1" applyFont="1" applyFill="1" applyBorder="1" applyAlignment="1" applyProtection="1">
      <alignment horizontal="center" vertical="top"/>
      <protection locked="0"/>
    </xf>
    <xf numFmtId="2" fontId="82" fillId="0" borderId="22" xfId="2277" applyNumberFormat="1" applyFont="1" applyFill="1" applyBorder="1" applyAlignment="1" applyProtection="1">
      <alignment horizontal="center" vertical="center"/>
      <protection locked="0"/>
    </xf>
    <xf numFmtId="4" fontId="82" fillId="56" borderId="54" xfId="0" applyNumberFormat="1" applyFont="1" applyFill="1" applyBorder="1" applyAlignment="1" applyProtection="1">
      <alignment horizontal="center" vertical="top"/>
      <protection locked="0"/>
    </xf>
    <xf numFmtId="2" fontId="48" fillId="0" borderId="22" xfId="1748" applyNumberFormat="1" applyFont="1" applyFill="1" applyBorder="1" applyAlignment="1" applyProtection="1">
      <alignment horizontal="center" vertical="center"/>
      <protection locked="0"/>
    </xf>
    <xf numFmtId="4" fontId="82" fillId="0" borderId="22" xfId="2277" applyNumberFormat="1" applyFont="1" applyFill="1" applyBorder="1" applyAlignment="1" applyProtection="1">
      <alignment horizontal="center" vertical="center"/>
      <protection locked="0"/>
    </xf>
    <xf numFmtId="2" fontId="48" fillId="4" borderId="22" xfId="2122" applyNumberFormat="1" applyFont="1" applyFill="1" applyBorder="1" applyAlignment="1" applyProtection="1">
      <alignment horizontal="center" vertical="center"/>
      <protection locked="0"/>
    </xf>
    <xf numFmtId="2" fontId="33" fillId="56" borderId="22" xfId="2277" applyNumberFormat="1" applyFont="1" applyFill="1" applyBorder="1" applyAlignment="1" applyProtection="1">
      <alignment horizontal="center"/>
      <protection locked="0"/>
    </xf>
    <xf numFmtId="0" fontId="51" fillId="0" borderId="22" xfId="2277" applyFont="1" applyFill="1" applyBorder="1" applyAlignment="1" applyProtection="1">
      <alignment horizontal="left" vertical="center"/>
      <protection locked="0"/>
    </xf>
    <xf numFmtId="1" fontId="48" fillId="56" borderId="22" xfId="2277" applyNumberFormat="1" applyFont="1" applyFill="1" applyBorder="1" applyAlignment="1" applyProtection="1">
      <alignment horizontal="left" vertical="center"/>
      <protection locked="0"/>
    </xf>
    <xf numFmtId="2" fontId="48" fillId="56" borderId="22" xfId="2277" applyNumberFormat="1" applyFont="1" applyFill="1" applyBorder="1" applyAlignment="1" applyProtection="1">
      <alignment horizontal="left" vertical="center"/>
      <protection locked="0"/>
    </xf>
    <xf numFmtId="0" fontId="51" fillId="0" borderId="22" xfId="2277" applyFont="1" applyFill="1" applyBorder="1" applyAlignment="1" applyProtection="1">
      <alignment vertical="center"/>
      <protection locked="0"/>
    </xf>
    <xf numFmtId="0" fontId="51" fillId="56" borderId="22" xfId="2277" applyFont="1" applyFill="1" applyBorder="1" applyAlignment="1" applyProtection="1">
      <alignment vertical="center"/>
      <protection locked="0"/>
    </xf>
    <xf numFmtId="1" fontId="48" fillId="56" borderId="22" xfId="2277" applyNumberFormat="1" applyFont="1" applyFill="1" applyBorder="1" applyAlignment="1" applyProtection="1">
      <alignment vertical="center"/>
      <protection locked="0"/>
    </xf>
    <xf numFmtId="2" fontId="48" fillId="56" borderId="22" xfId="2277" applyNumberFormat="1" applyFont="1" applyFill="1" applyBorder="1" applyAlignment="1" applyProtection="1">
      <alignment vertical="center"/>
      <protection locked="0"/>
    </xf>
    <xf numFmtId="2" fontId="86" fillId="56" borderId="55" xfId="2230" applyNumberFormat="1" applyFont="1" applyFill="1" applyBorder="1" applyAlignment="1" applyProtection="1">
      <alignment horizontal="center" shrinkToFit="1"/>
      <protection locked="0"/>
    </xf>
    <xf numFmtId="2" fontId="52" fillId="41" borderId="22" xfId="2277" applyNumberFormat="1" applyFont="1" applyFill="1" applyBorder="1" applyAlignment="1" applyProtection="1">
      <alignment horizontal="center" vertical="center"/>
      <protection locked="0"/>
    </xf>
    <xf numFmtId="2" fontId="82" fillId="56" borderId="55" xfId="2230" applyNumberFormat="1" applyFont="1" applyFill="1" applyBorder="1" applyAlignment="1" applyProtection="1">
      <alignment horizontal="center" vertical="center" shrinkToFit="1"/>
      <protection locked="0"/>
    </xf>
    <xf numFmtId="4" fontId="29" fillId="56" borderId="22" xfId="2122" applyNumberFormat="1" applyFont="1" applyFill="1" applyBorder="1" applyAlignment="1" applyProtection="1">
      <alignment horizontal="center" vertical="center"/>
      <protection locked="0"/>
    </xf>
    <xf numFmtId="2" fontId="42" fillId="56" borderId="22" xfId="2277" applyNumberFormat="1" applyFont="1" applyFill="1" applyBorder="1" applyAlignment="1" applyProtection="1">
      <alignment horizontal="center" vertical="center"/>
      <protection locked="0"/>
    </xf>
    <xf numFmtId="2" fontId="75" fillId="56" borderId="22" xfId="2277" applyNumberFormat="1" applyFont="1" applyFill="1" applyBorder="1" applyAlignment="1" applyProtection="1">
      <alignment horizontal="center" vertical="center"/>
      <protection locked="0"/>
    </xf>
    <xf numFmtId="1" fontId="41" fillId="38" borderId="22" xfId="2277" applyNumberFormat="1" applyFont="1" applyFill="1" applyBorder="1" applyAlignment="1" applyProtection="1">
      <alignment horizontal="center" vertical="center"/>
      <protection locked="0"/>
    </xf>
    <xf numFmtId="2" fontId="41" fillId="38" borderId="22" xfId="2122" applyNumberFormat="1" applyFont="1" applyFill="1" applyBorder="1" applyAlignment="1" applyProtection="1">
      <alignment horizontal="center" vertical="center"/>
      <protection locked="0"/>
    </xf>
    <xf numFmtId="2" fontId="41" fillId="56" borderId="22" xfId="1748" applyNumberFormat="1" applyFont="1" applyFill="1" applyBorder="1" applyAlignment="1" applyProtection="1">
      <alignment horizontal="center" vertical="center"/>
      <protection locked="0"/>
    </xf>
    <xf numFmtId="0" fontId="75" fillId="56" borderId="22" xfId="2277" applyFont="1" applyFill="1" applyBorder="1" applyAlignment="1" applyProtection="1">
      <alignment horizontal="center" vertical="center"/>
      <protection locked="0"/>
    </xf>
    <xf numFmtId="4" fontId="75" fillId="56" borderId="22" xfId="2122" applyNumberFormat="1" applyFont="1" applyFill="1" applyBorder="1" applyAlignment="1" applyProtection="1">
      <alignment horizontal="center" vertical="center"/>
      <protection locked="0"/>
    </xf>
    <xf numFmtId="4" fontId="75" fillId="56" borderId="0" xfId="2277" applyNumberFormat="1" applyFont="1" applyFill="1" applyAlignment="1" applyProtection="1">
      <alignment horizontal="left" vertical="center"/>
      <protection locked="0"/>
    </xf>
    <xf numFmtId="4" fontId="75" fillId="56" borderId="22" xfId="2277" applyNumberFormat="1" applyFont="1" applyFill="1" applyBorder="1" applyAlignment="1" applyProtection="1">
      <alignment horizontal="center" vertical="center"/>
      <protection locked="0"/>
    </xf>
    <xf numFmtId="4" fontId="29" fillId="0" borderId="0" xfId="2277" applyNumberFormat="1" applyFont="1" applyFill="1" applyAlignment="1" applyProtection="1">
      <alignment horizontal="left" vertical="center"/>
      <protection locked="0"/>
    </xf>
    <xf numFmtId="4" fontId="29" fillId="56" borderId="22" xfId="2388" applyNumberFormat="1" applyFont="1" applyFill="1" applyBorder="1" applyAlignment="1" applyProtection="1">
      <alignment horizontal="center" vertical="center"/>
      <protection locked="0"/>
    </xf>
    <xf numFmtId="1" fontId="41" fillId="56" borderId="22" xfId="2388" applyNumberFormat="1" applyFont="1" applyFill="1" applyBorder="1" applyAlignment="1" applyProtection="1">
      <alignment horizontal="center" vertical="center"/>
      <protection locked="0"/>
    </xf>
    <xf numFmtId="2" fontId="41" fillId="4" borderId="22" xfId="1748" applyNumberFormat="1" applyFont="1" applyFill="1" applyBorder="1" applyAlignment="1" applyProtection="1">
      <alignment horizontal="center" vertical="center"/>
      <protection locked="0"/>
    </xf>
    <xf numFmtId="2" fontId="41" fillId="41" borderId="22" xfId="2388" applyNumberFormat="1" applyFont="1" applyFill="1" applyBorder="1" applyAlignment="1" applyProtection="1">
      <alignment horizontal="center" vertical="center"/>
      <protection locked="0"/>
    </xf>
    <xf numFmtId="1" fontId="41" fillId="41" borderId="22" xfId="2388" applyNumberFormat="1" applyFont="1" applyFill="1" applyBorder="1" applyAlignment="1" applyProtection="1">
      <alignment horizontal="center" vertical="center"/>
      <protection locked="0"/>
    </xf>
    <xf numFmtId="2" fontId="41" fillId="56" borderId="22" xfId="2388" applyNumberFormat="1" applyFont="1" applyFill="1" applyBorder="1" applyAlignment="1" applyProtection="1">
      <alignment horizontal="center" vertical="center"/>
      <protection locked="0"/>
    </xf>
    <xf numFmtId="2" fontId="41" fillId="0" borderId="22" xfId="2388" applyNumberFormat="1" applyFont="1" applyFill="1" applyBorder="1" applyAlignment="1" applyProtection="1">
      <alignment horizontal="center" vertical="center"/>
      <protection locked="0"/>
    </xf>
    <xf numFmtId="4" fontId="78" fillId="56" borderId="57" xfId="2443" applyNumberFormat="1" applyFont="1" applyFill="1" applyBorder="1" applyAlignment="1" applyProtection="1">
      <alignment horizontal="center" vertical="center"/>
      <protection locked="0"/>
    </xf>
    <xf numFmtId="4" fontId="78" fillId="56" borderId="58" xfId="2443" applyNumberFormat="1" applyFont="1" applyFill="1" applyBorder="1" applyAlignment="1" applyProtection="1">
      <alignment horizontal="center" vertical="center"/>
      <protection locked="0"/>
    </xf>
    <xf numFmtId="4" fontId="78" fillId="56" borderId="59" xfId="2443" applyNumberFormat="1" applyFont="1" applyFill="1" applyBorder="1" applyAlignment="1" applyProtection="1">
      <alignment horizontal="center" vertical="center"/>
      <protection locked="0"/>
    </xf>
    <xf numFmtId="4" fontId="78" fillId="56" borderId="60" xfId="2443" applyNumberFormat="1" applyFont="1" applyFill="1" applyBorder="1" applyAlignment="1" applyProtection="1">
      <alignment horizontal="center" vertical="center"/>
      <protection locked="0"/>
    </xf>
    <xf numFmtId="4" fontId="80" fillId="0" borderId="60" xfId="2443" applyNumberFormat="1" applyFont="1" applyFill="1" applyBorder="1" applyAlignment="1" applyProtection="1">
      <alignment horizontal="center" vertical="center"/>
      <protection locked="0"/>
    </xf>
    <xf numFmtId="2" fontId="48" fillId="0" borderId="22" xfId="2122" applyNumberFormat="1" applyFont="1" applyFill="1" applyBorder="1" applyAlignment="1" applyProtection="1">
      <alignment horizontal="center" vertical="center"/>
      <protection locked="0"/>
    </xf>
    <xf numFmtId="0" fontId="29" fillId="0" borderId="22" xfId="2277" applyFont="1" applyFill="1" applyBorder="1" applyAlignment="1" applyProtection="1">
      <alignment horizontal="center" vertical="center"/>
      <protection locked="0"/>
    </xf>
    <xf numFmtId="4" fontId="78" fillId="56" borderId="57" xfId="2443" applyNumberFormat="1" applyFont="1" applyFill="1" applyBorder="1" applyAlignment="1" applyProtection="1">
      <alignment vertical="center"/>
      <protection locked="0"/>
    </xf>
    <xf numFmtId="4" fontId="78" fillId="56" borderId="58" xfId="2443" applyNumberFormat="1" applyFont="1" applyFill="1" applyBorder="1" applyAlignment="1" applyProtection="1">
      <alignment vertical="center"/>
      <protection locked="0"/>
    </xf>
    <xf numFmtId="2" fontId="42" fillId="41" borderId="22" xfId="2388" applyNumberFormat="1" applyFont="1" applyFill="1" applyBorder="1" applyAlignment="1" applyProtection="1">
      <alignment horizontal="center" vertical="center"/>
      <protection locked="0"/>
    </xf>
    <xf numFmtId="4" fontId="78" fillId="56" borderId="60" xfId="2443" applyNumberFormat="1" applyFont="1" applyFill="1" applyBorder="1" applyAlignment="1" applyProtection="1">
      <alignment vertical="center"/>
      <protection locked="0"/>
    </xf>
    <xf numFmtId="4" fontId="78" fillId="56" borderId="61" xfId="2443" applyNumberFormat="1" applyFont="1" applyFill="1" applyBorder="1" applyAlignment="1" applyProtection="1">
      <alignment vertical="center"/>
      <protection locked="0"/>
    </xf>
    <xf numFmtId="0" fontId="29" fillId="56" borderId="22" xfId="2277" applyFont="1" applyFill="1" applyBorder="1" applyAlignment="1" applyProtection="1">
      <alignment horizontal="center" vertical="center"/>
      <protection locked="0"/>
    </xf>
    <xf numFmtId="2" fontId="41" fillId="56" borderId="60" xfId="2159" applyNumberFormat="1" applyFont="1" applyFill="1" applyBorder="1" applyAlignment="1" applyProtection="1">
      <alignment horizontal="center" vertical="center" wrapText="1"/>
      <protection locked="0"/>
    </xf>
    <xf numFmtId="4" fontId="29" fillId="0" borderId="22" xfId="2388" applyNumberFormat="1" applyFont="1" applyFill="1" applyBorder="1" applyAlignment="1" applyProtection="1">
      <alignment horizontal="center" vertical="center"/>
      <protection locked="0"/>
    </xf>
    <xf numFmtId="2" fontId="29" fillId="56" borderId="60" xfId="2159" applyNumberFormat="1" applyFont="1" applyFill="1" applyBorder="1" applyAlignment="1" applyProtection="1">
      <alignment horizontal="center" vertical="center" wrapText="1"/>
      <protection locked="0"/>
    </xf>
    <xf numFmtId="1" fontId="41" fillId="41" borderId="22" xfId="2122" applyNumberFormat="1" applyFont="1" applyFill="1" applyBorder="1" applyAlignment="1" applyProtection="1">
      <alignment horizontal="center" vertical="center"/>
      <protection locked="0"/>
    </xf>
    <xf numFmtId="2" fontId="41" fillId="4" borderId="19" xfId="2122" applyNumberFormat="1" applyFont="1" applyFill="1" applyBorder="1" applyAlignment="1" applyProtection="1">
      <alignment horizontal="center" vertical="center"/>
      <protection locked="0"/>
    </xf>
    <xf numFmtId="43" fontId="29" fillId="58" borderId="22" xfId="2122" applyFont="1" applyFill="1" applyBorder="1" applyAlignment="1" applyProtection="1">
      <alignment horizontal="center" vertical="center"/>
      <protection locked="0"/>
    </xf>
    <xf numFmtId="2" fontId="41" fillId="58" borderId="22" xfId="2122" applyNumberFormat="1" applyFont="1" applyFill="1" applyBorder="1" applyAlignment="1" applyProtection="1">
      <alignment horizontal="center" vertical="center"/>
      <protection locked="0"/>
    </xf>
    <xf numFmtId="2" fontId="33" fillId="56" borderId="60" xfId="2159" applyNumberFormat="1" applyFont="1" applyFill="1" applyBorder="1" applyAlignment="1" applyProtection="1">
      <alignment horizontal="center" vertical="center" wrapText="1"/>
      <protection locked="0"/>
    </xf>
    <xf numFmtId="0" fontId="29" fillId="56" borderId="60" xfId="2159" applyNumberFormat="1" applyFont="1" applyFill="1" applyBorder="1" applyAlignment="1" applyProtection="1">
      <alignment horizontal="center" vertical="center" wrapText="1"/>
      <protection locked="0"/>
    </xf>
    <xf numFmtId="1" fontId="41" fillId="4" borderId="22" xfId="1748" applyNumberFormat="1" applyFont="1" applyFill="1" applyBorder="1" applyAlignment="1" applyProtection="1">
      <alignment horizontal="center" vertical="center"/>
      <protection locked="0"/>
    </xf>
    <xf numFmtId="2" fontId="41" fillId="59" borderId="22" xfId="2122" applyNumberFormat="1" applyFont="1" applyFill="1" applyBorder="1" applyAlignment="1" applyProtection="1">
      <alignment horizontal="center" vertical="center"/>
      <protection locked="0"/>
    </xf>
    <xf numFmtId="1" fontId="41" fillId="59" borderId="22" xfId="2277" applyNumberFormat="1" applyFont="1" applyFill="1" applyBorder="1" applyAlignment="1" applyProtection="1">
      <alignment horizontal="center" vertical="center"/>
      <protection locked="0"/>
    </xf>
    <xf numFmtId="2" fontId="41" fillId="57" borderId="22" xfId="2122" applyNumberFormat="1" applyFont="1" applyFill="1" applyBorder="1" applyAlignment="1" applyProtection="1">
      <alignment horizontal="center" vertical="center"/>
      <protection locked="0"/>
    </xf>
    <xf numFmtId="2" fontId="41" fillId="60" borderId="22" xfId="2388" applyNumberFormat="1" applyFont="1" applyFill="1" applyBorder="1" applyAlignment="1" applyProtection="1">
      <alignment horizontal="center" vertical="center"/>
      <protection locked="0"/>
    </xf>
    <xf numFmtId="1" fontId="41" fillId="60" borderId="22" xfId="2388" applyNumberFormat="1" applyFont="1" applyFill="1" applyBorder="1" applyAlignment="1" applyProtection="1">
      <alignment horizontal="center" vertical="center"/>
      <protection locked="0"/>
    </xf>
    <xf numFmtId="2" fontId="41" fillId="57" borderId="22" xfId="1748" applyNumberFormat="1" applyFont="1" applyFill="1" applyBorder="1" applyAlignment="1" applyProtection="1">
      <alignment horizontal="center" vertical="center"/>
      <protection locked="0"/>
    </xf>
    <xf numFmtId="2" fontId="41" fillId="56" borderId="61" xfId="2122" applyNumberFormat="1" applyFont="1" applyFill="1" applyBorder="1" applyAlignment="1" applyProtection="1">
      <alignment horizontal="center" vertical="center" wrapText="1"/>
      <protection locked="0"/>
    </xf>
    <xf numFmtId="2" fontId="41" fillId="41" borderId="22" xfId="2277" applyNumberFormat="1" applyFont="1" applyFill="1" applyBorder="1" applyAlignment="1" applyProtection="1">
      <alignment horizontal="center" vertical="center" wrapText="1"/>
      <protection locked="0"/>
    </xf>
    <xf numFmtId="1" fontId="41" fillId="56" borderId="22" xfId="2122" applyNumberFormat="1" applyFont="1" applyFill="1" applyBorder="1" applyAlignment="1" applyProtection="1">
      <alignment horizontal="center" vertical="center"/>
      <protection locked="0"/>
    </xf>
    <xf numFmtId="4" fontId="81" fillId="56" borderId="57" xfId="2443" applyNumberFormat="1" applyFont="1" applyFill="1" applyBorder="1" applyAlignment="1" applyProtection="1">
      <alignment horizontal="center" vertical="center"/>
      <protection locked="0"/>
    </xf>
    <xf numFmtId="4" fontId="81" fillId="56" borderId="58" xfId="2443" applyNumberFormat="1" applyFont="1" applyFill="1" applyBorder="1" applyAlignment="1" applyProtection="1">
      <alignment horizontal="center" vertical="center"/>
      <protection locked="0"/>
    </xf>
    <xf numFmtId="4" fontId="56" fillId="0" borderId="22" xfId="2388" applyNumberFormat="1" applyFont="1" applyFill="1" applyBorder="1" applyAlignment="1" applyProtection="1">
      <alignment horizontal="center" vertical="center"/>
      <protection locked="0"/>
    </xf>
    <xf numFmtId="2" fontId="0" fillId="4" borderId="22" xfId="20" applyNumberFormat="1" applyBorder="1" applyAlignment="1" applyProtection="1">
      <alignment horizontal="center" vertical="center"/>
      <protection locked="0"/>
    </xf>
    <xf numFmtId="1" fontId="0" fillId="4" borderId="22" xfId="20" applyNumberFormat="1" applyBorder="1" applyAlignment="1" applyProtection="1">
      <alignment horizontal="center" vertical="center"/>
      <protection locked="0"/>
    </xf>
    <xf numFmtId="2" fontId="29" fillId="0" borderId="22" xfId="0" applyNumberFormat="1" applyFont="1" applyBorder="1" applyAlignment="1" applyProtection="1" quotePrefix="1">
      <alignment horizontal="center" vertical="center"/>
      <protection locked="0"/>
    </xf>
    <xf numFmtId="3" fontId="41" fillId="0" borderId="22" xfId="2277" applyNumberFormat="1" applyFont="1" applyFill="1" applyBorder="1" applyAlignment="1" applyProtection="1">
      <alignment horizontal="center" vertical="center"/>
      <protection locked="0"/>
    </xf>
    <xf numFmtId="192" fontId="41" fillId="0" borderId="22" xfId="2122" applyNumberFormat="1" applyFont="1" applyFill="1" applyBorder="1" applyAlignment="1" applyProtection="1">
      <alignment horizontal="center" vertical="center"/>
      <protection locked="0"/>
    </xf>
    <xf numFmtId="3" fontId="41" fillId="41" borderId="22" xfId="2277" applyNumberFormat="1" applyFont="1" applyFill="1" applyBorder="1" applyAlignment="1" applyProtection="1">
      <alignment horizontal="center" vertical="center"/>
      <protection locked="0"/>
    </xf>
    <xf numFmtId="43" fontId="41" fillId="0" borderId="22" xfId="2122" applyFont="1" applyFill="1" applyBorder="1" applyAlignment="1" applyProtection="1">
      <alignment horizontal="center" vertical="center"/>
      <protection locked="0"/>
    </xf>
    <xf numFmtId="43" fontId="41" fillId="41" borderId="22" xfId="2122" applyFont="1" applyFill="1" applyBorder="1" applyAlignment="1" applyProtection="1">
      <alignment horizontal="center" vertical="center"/>
      <protection locked="0"/>
    </xf>
    <xf numFmtId="193" fontId="41" fillId="41" borderId="22" xfId="2122" applyNumberFormat="1" applyFont="1" applyFill="1" applyBorder="1" applyAlignment="1" applyProtection="1">
      <alignment horizontal="center" vertical="center"/>
      <protection locked="0"/>
    </xf>
    <xf numFmtId="43" fontId="41" fillId="0" borderId="22" xfId="2122" applyNumberFormat="1" applyFont="1" applyFill="1" applyBorder="1" applyAlignment="1" applyProtection="1">
      <alignment horizontal="center" vertical="center"/>
      <protection locked="0"/>
    </xf>
    <xf numFmtId="43" fontId="41" fillId="0" borderId="22" xfId="1748" applyNumberFormat="1" applyFont="1" applyFill="1" applyBorder="1" applyAlignment="1" applyProtection="1">
      <alignment horizontal="center" vertical="center"/>
      <protection locked="0"/>
    </xf>
    <xf numFmtId="4" fontId="56" fillId="0" borderId="0" xfId="2277" applyNumberFormat="1" applyFont="1" applyFill="1" applyBorder="1" applyAlignment="1" applyProtection="1">
      <alignment horizontal="left"/>
      <protection locked="0"/>
    </xf>
    <xf numFmtId="4" fontId="60" fillId="0" borderId="22" xfId="2277" applyNumberFormat="1" applyFont="1" applyFill="1" applyBorder="1" applyAlignment="1" applyProtection="1">
      <alignment horizontal="center" vertical="center"/>
      <protection locked="0"/>
    </xf>
    <xf numFmtId="4" fontId="60" fillId="56" borderId="22" xfId="2277" applyNumberFormat="1" applyFont="1" applyFill="1" applyBorder="1" applyAlignment="1" applyProtection="1">
      <alignment horizontal="center" vertical="center"/>
      <protection locked="0"/>
    </xf>
    <xf numFmtId="4" fontId="60" fillId="0" borderId="21" xfId="2277" applyNumberFormat="1" applyFont="1" applyFill="1" applyBorder="1" applyAlignment="1" applyProtection="1">
      <alignment horizontal="center" vertical="center"/>
      <protection locked="0"/>
    </xf>
    <xf numFmtId="4" fontId="60" fillId="56" borderId="21" xfId="2277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right"/>
      <protection locked="0"/>
    </xf>
    <xf numFmtId="0" fontId="62" fillId="56" borderId="45" xfId="0" applyFont="1" applyFill="1" applyBorder="1" applyAlignment="1" applyProtection="1">
      <alignment horizontal="center"/>
      <protection locked="0"/>
    </xf>
    <xf numFmtId="199" fontId="60" fillId="0" borderId="22" xfId="0" applyNumberFormat="1" applyFont="1" applyBorder="1" applyAlignment="1" applyProtection="1">
      <alignment horizontal="center"/>
      <protection locked="0"/>
    </xf>
    <xf numFmtId="15" fontId="60" fillId="56" borderId="21" xfId="0" applyNumberFormat="1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/>
      <protection locked="0"/>
    </xf>
    <xf numFmtId="3" fontId="60" fillId="56" borderId="22" xfId="2277" applyNumberFormat="1" applyFont="1" applyFill="1" applyBorder="1" applyAlignment="1" applyProtection="1">
      <alignment horizontal="center" vertical="center"/>
      <protection locked="0"/>
    </xf>
    <xf numFmtId="4" fontId="63" fillId="56" borderId="22" xfId="0" applyNumberFormat="1" applyFont="1" applyFill="1" applyBorder="1" applyAlignment="1" applyProtection="1">
      <alignment/>
      <protection locked="0"/>
    </xf>
    <xf numFmtId="0" fontId="26" fillId="0" borderId="44" xfId="0" applyFont="1" applyBorder="1" applyAlignment="1" applyProtection="1">
      <alignment/>
      <protection locked="0"/>
    </xf>
    <xf numFmtId="4" fontId="26" fillId="0" borderId="44" xfId="0" applyNumberFormat="1" applyFont="1" applyBorder="1" applyAlignment="1" applyProtection="1">
      <alignment horizontal="center" vertical="center"/>
      <protection locked="0"/>
    </xf>
    <xf numFmtId="4" fontId="26" fillId="56" borderId="44" xfId="0" applyNumberFormat="1" applyFont="1" applyFill="1" applyBorder="1" applyAlignment="1" applyProtection="1">
      <alignment horizontal="center" vertical="center"/>
      <protection locked="0"/>
    </xf>
    <xf numFmtId="3" fontId="26" fillId="56" borderId="44" xfId="0" applyNumberFormat="1" applyFont="1" applyFill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/>
      <protection locked="0"/>
    </xf>
    <xf numFmtId="4" fontId="63" fillId="56" borderId="21" xfId="2277" applyNumberFormat="1" applyFont="1" applyFill="1" applyBorder="1" applyAlignment="1" applyProtection="1">
      <alignment horizontal="center" vertical="center"/>
      <protection locked="0"/>
    </xf>
    <xf numFmtId="3" fontId="60" fillId="56" borderId="21" xfId="2277" applyNumberFormat="1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/>
      <protection locked="0"/>
    </xf>
    <xf numFmtId="4" fontId="26" fillId="0" borderId="22" xfId="0" applyNumberFormat="1" applyFont="1" applyBorder="1" applyAlignment="1" applyProtection="1">
      <alignment horizontal="center" vertical="center"/>
      <protection locked="0"/>
    </xf>
    <xf numFmtId="4" fontId="26" fillId="56" borderId="22" xfId="0" applyNumberFormat="1" applyFont="1" applyFill="1" applyBorder="1" applyAlignment="1" applyProtection="1">
      <alignment horizontal="center" vertical="center"/>
      <protection locked="0"/>
    </xf>
    <xf numFmtId="3" fontId="26" fillId="56" borderId="22" xfId="0" applyNumberFormat="1" applyFont="1" applyFill="1" applyBorder="1" applyAlignment="1" applyProtection="1">
      <alignment horizontal="center" vertical="center"/>
      <protection locked="0"/>
    </xf>
    <xf numFmtId="4" fontId="62" fillId="0" borderId="22" xfId="0" applyNumberFormat="1" applyFont="1" applyBorder="1" applyAlignment="1" applyProtection="1">
      <alignment horizontal="center" vertical="center"/>
      <protection locked="0"/>
    </xf>
    <xf numFmtId="4" fontId="62" fillId="56" borderId="22" xfId="0" applyNumberFormat="1" applyFont="1" applyFill="1" applyBorder="1" applyAlignment="1" applyProtection="1">
      <alignment horizontal="center" vertical="center"/>
      <protection locked="0"/>
    </xf>
    <xf numFmtId="3" fontId="62" fillId="56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0" xfId="2277" applyFont="1" applyFill="1" applyAlignment="1" applyProtection="1">
      <alignment horizontal="left"/>
      <protection locked="0"/>
    </xf>
    <xf numFmtId="0" fontId="60" fillId="0" borderId="0" xfId="2277" applyFont="1" applyFill="1" applyAlignment="1" applyProtection="1">
      <alignment horizontal="center"/>
      <protection locked="0"/>
    </xf>
    <xf numFmtId="0" fontId="77" fillId="0" borderId="46" xfId="2277" applyFont="1" applyFill="1" applyBorder="1" applyAlignment="1" applyProtection="1">
      <alignment/>
      <protection locked="0"/>
    </xf>
    <xf numFmtId="0" fontId="77" fillId="56" borderId="46" xfId="2277" applyFont="1" applyFill="1" applyBorder="1" applyAlignment="1" applyProtection="1">
      <alignment/>
      <protection locked="0"/>
    </xf>
    <xf numFmtId="0" fontId="33" fillId="0" borderId="0" xfId="2277" applyFont="1" applyFill="1" applyAlignment="1" applyProtection="1">
      <alignment horizontal="center"/>
      <protection locked="0"/>
    </xf>
    <xf numFmtId="4" fontId="60" fillId="0" borderId="0" xfId="2277" applyNumberFormat="1" applyFont="1" applyFill="1" applyAlignment="1" applyProtection="1">
      <alignment horizontal="center"/>
      <protection locked="0"/>
    </xf>
    <xf numFmtId="4" fontId="63" fillId="0" borderId="0" xfId="2277" applyNumberFormat="1" applyFont="1" applyFill="1" applyAlignment="1" applyProtection="1">
      <alignment horizontal="left"/>
      <protection locked="0"/>
    </xf>
    <xf numFmtId="0" fontId="63" fillId="0" borderId="0" xfId="2277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30" fillId="0" borderId="0" xfId="2277" applyFont="1" applyFill="1" applyAlignment="1" applyProtection="1">
      <alignment horizontal="left"/>
      <protection locked="0"/>
    </xf>
    <xf numFmtId="0" fontId="33" fillId="0" borderId="0" xfId="2277" applyFont="1" applyFill="1" applyAlignment="1" applyProtection="1">
      <alignment horizontal="left"/>
      <protection locked="0"/>
    </xf>
    <xf numFmtId="4" fontId="66" fillId="0" borderId="0" xfId="2277" applyNumberFormat="1" applyFont="1" applyFill="1" applyBorder="1" applyAlignment="1" applyProtection="1">
      <alignment vertical="center"/>
      <protection locked="0"/>
    </xf>
    <xf numFmtId="2" fontId="36" fillId="7" borderId="22" xfId="2277" applyNumberFormat="1" applyFont="1" applyFill="1" applyBorder="1" applyAlignment="1" applyProtection="1">
      <alignment horizontal="center"/>
      <protection locked="0"/>
    </xf>
    <xf numFmtId="2" fontId="36" fillId="2" borderId="22" xfId="2277" applyNumberFormat="1" applyFont="1" applyFill="1" applyBorder="1" applyAlignment="1" applyProtection="1">
      <alignment horizontal="center"/>
      <protection locked="0"/>
    </xf>
    <xf numFmtId="2" fontId="36" fillId="3" borderId="22" xfId="2277" applyNumberFormat="1" applyFont="1" applyFill="1" applyBorder="1" applyAlignment="1" applyProtection="1">
      <alignment horizontal="center"/>
      <protection locked="0"/>
    </xf>
    <xf numFmtId="4" fontId="48" fillId="0" borderId="22" xfId="2277" applyNumberFormat="1" applyFont="1" applyFill="1" applyBorder="1" applyAlignment="1" applyProtection="1">
      <alignment horizontal="center" vertical="center"/>
      <protection locked="0"/>
    </xf>
    <xf numFmtId="4" fontId="48" fillId="56" borderId="22" xfId="2277" applyNumberFormat="1" applyFont="1" applyFill="1" applyBorder="1" applyAlignment="1" applyProtection="1">
      <alignment horizontal="center" vertical="center"/>
      <protection locked="0"/>
    </xf>
    <xf numFmtId="4" fontId="48" fillId="55" borderId="22" xfId="2277" applyNumberFormat="1" applyFont="1" applyFill="1" applyBorder="1" applyAlignment="1" applyProtection="1">
      <alignment horizontal="center" vertical="center"/>
      <protection locked="0"/>
    </xf>
    <xf numFmtId="4" fontId="48" fillId="56" borderId="22" xfId="2277" applyNumberFormat="1" applyFont="1" applyFill="1" applyBorder="1" applyAlignment="1" applyProtection="1">
      <alignment horizontal="center" vertical="center"/>
      <protection locked="0"/>
    </xf>
    <xf numFmtId="4" fontId="48" fillId="3" borderId="22" xfId="2277" applyNumberFormat="1" applyFont="1" applyFill="1" applyBorder="1" applyAlignment="1" applyProtection="1">
      <alignment horizontal="center"/>
      <protection locked="0"/>
    </xf>
    <xf numFmtId="4" fontId="48" fillId="56" borderId="22" xfId="2277" applyNumberFormat="1" applyFont="1" applyFill="1" applyBorder="1" applyAlignment="1" applyProtection="1">
      <alignment horizontal="center"/>
      <protection locked="0"/>
    </xf>
    <xf numFmtId="2" fontId="48" fillId="0" borderId="22" xfId="2277" applyNumberFormat="1" applyFont="1" applyFill="1" applyBorder="1" applyAlignment="1" applyProtection="1">
      <alignment horizontal="center" vertical="center"/>
      <protection locked="0"/>
    </xf>
    <xf numFmtId="2" fontId="74" fillId="3" borderId="22" xfId="2277" applyNumberFormat="1" applyFont="1" applyFill="1" applyBorder="1" applyAlignment="1" applyProtection="1">
      <alignment horizontal="center" vertical="center"/>
      <protection locked="0"/>
    </xf>
    <xf numFmtId="4" fontId="48" fillId="0" borderId="22" xfId="2277" applyNumberFormat="1" applyFont="1" applyFill="1" applyBorder="1" applyAlignment="1" applyProtection="1">
      <alignment horizontal="center" vertical="center"/>
      <protection locked="0"/>
    </xf>
    <xf numFmtId="0" fontId="48" fillId="0" borderId="22" xfId="2277" applyFont="1" applyFill="1" applyBorder="1" applyAlignment="1" applyProtection="1">
      <alignment horizontal="center" vertical="center"/>
      <protection locked="0"/>
    </xf>
    <xf numFmtId="2" fontId="74" fillId="2" borderId="22" xfId="2277" applyNumberFormat="1" applyFont="1" applyFill="1" applyBorder="1" applyAlignment="1" applyProtection="1">
      <alignment horizontal="center" vertical="center"/>
      <protection locked="0"/>
    </xf>
    <xf numFmtId="4" fontId="48" fillId="56" borderId="22" xfId="2277" applyNumberFormat="1" applyFont="1" applyFill="1" applyBorder="1" applyAlignment="1" applyProtection="1">
      <alignment horizontal="center" vertical="center" wrapText="1"/>
      <protection locked="0"/>
    </xf>
    <xf numFmtId="4" fontId="48" fillId="56" borderId="22" xfId="2277" applyNumberFormat="1" applyFont="1" applyFill="1" applyBorder="1" applyAlignment="1" applyProtection="1">
      <alignment horizontal="center" vertical="center" wrapText="1"/>
      <protection locked="0"/>
    </xf>
    <xf numFmtId="4" fontId="48" fillId="0" borderId="22" xfId="2277" applyNumberFormat="1" applyFont="1" applyFill="1" applyBorder="1" applyAlignment="1" applyProtection="1">
      <alignment horizontal="center" vertical="center" wrapText="1"/>
      <protection locked="0"/>
    </xf>
    <xf numFmtId="191" fontId="48" fillId="0" borderId="22" xfId="1748" applyNumberFormat="1" applyFont="1" applyFill="1" applyBorder="1" applyAlignment="1" applyProtection="1">
      <alignment horizontal="center" vertical="center"/>
      <protection locked="0"/>
    </xf>
    <xf numFmtId="4" fontId="76" fillId="41" borderId="22" xfId="2277" applyNumberFormat="1" applyFont="1" applyFill="1" applyBorder="1" applyAlignment="1" applyProtection="1">
      <alignment horizontal="center" vertical="center"/>
      <protection locked="0"/>
    </xf>
    <xf numFmtId="4" fontId="48" fillId="57" borderId="22" xfId="2277" applyNumberFormat="1" applyFont="1" applyFill="1" applyBorder="1" applyAlignment="1" applyProtection="1">
      <alignment horizontal="center" vertical="center"/>
      <protection locked="0"/>
    </xf>
    <xf numFmtId="4" fontId="48" fillId="56" borderId="22" xfId="2277" applyNumberFormat="1" applyFont="1" applyFill="1" applyBorder="1" applyAlignment="1" applyProtection="1">
      <alignment horizontal="center" vertical="center" wrapText="1" shrinkToFit="1"/>
      <protection locked="0"/>
    </xf>
    <xf numFmtId="4" fontId="48" fillId="0" borderId="22" xfId="2277" applyNumberFormat="1" applyFont="1" applyFill="1" applyBorder="1" applyAlignment="1" applyProtection="1">
      <alignment horizontal="center" vertical="center" wrapText="1" shrinkToFit="1"/>
      <protection locked="0"/>
    </xf>
    <xf numFmtId="192" fontId="48" fillId="0" borderId="22" xfId="2122" applyNumberFormat="1" applyFont="1" applyFill="1" applyBorder="1" applyAlignment="1" applyProtection="1">
      <alignment horizontal="center" vertical="center"/>
      <protection locked="0"/>
    </xf>
    <xf numFmtId="2" fontId="45" fillId="3" borderId="22" xfId="2277" applyNumberFormat="1" applyFont="1" applyFill="1" applyBorder="1" applyAlignment="1" applyProtection="1">
      <alignment horizontal="center" vertical="center"/>
      <protection locked="0"/>
    </xf>
    <xf numFmtId="4" fontId="41" fillId="0" borderId="22" xfId="2277" applyNumberFormat="1" applyFont="1" applyFill="1" applyBorder="1" applyAlignment="1" applyProtection="1">
      <alignment horizontal="center" vertical="center"/>
      <protection locked="0"/>
    </xf>
    <xf numFmtId="2" fontId="33" fillId="0" borderId="22" xfId="2277" applyNumberFormat="1" applyFont="1" applyFill="1" applyBorder="1" applyAlignment="1">
      <alignment horizontal="center"/>
      <protection/>
    </xf>
    <xf numFmtId="0" fontId="64" fillId="0" borderId="43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0" fillId="0" borderId="6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2" fillId="56" borderId="19" xfId="0" applyFont="1" applyFill="1" applyBorder="1" applyAlignment="1">
      <alignment horizontal="center" vertical="center"/>
    </xf>
    <xf numFmtId="0" fontId="62" fillId="56" borderId="21" xfId="0" applyFont="1" applyFill="1" applyBorder="1" applyAlignment="1">
      <alignment horizontal="center" vertical="center"/>
    </xf>
    <xf numFmtId="0" fontId="62" fillId="56" borderId="43" xfId="0" applyFont="1" applyFill="1" applyBorder="1" applyAlignment="1">
      <alignment horizontal="center"/>
    </xf>
    <xf numFmtId="0" fontId="62" fillId="56" borderId="53" xfId="0" applyFont="1" applyFill="1" applyBorder="1" applyAlignment="1">
      <alignment horizontal="center"/>
    </xf>
    <xf numFmtId="0" fontId="62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25" fillId="3" borderId="43" xfId="2277" applyFont="1" applyFill="1" applyBorder="1" applyAlignment="1">
      <alignment horizontal="center" vertical="center"/>
      <protection/>
    </xf>
    <xf numFmtId="0" fontId="25" fillId="3" borderId="53" xfId="2277" applyFont="1" applyFill="1" applyBorder="1" applyAlignment="1">
      <alignment horizontal="center" vertical="center"/>
      <protection/>
    </xf>
    <xf numFmtId="4" fontId="31" fillId="3" borderId="43" xfId="2277" applyNumberFormat="1" applyFont="1" applyFill="1" applyBorder="1" applyAlignment="1">
      <alignment horizontal="center"/>
      <protection/>
    </xf>
    <xf numFmtId="4" fontId="31" fillId="3" borderId="25" xfId="2277" applyNumberFormat="1" applyFont="1" applyFill="1" applyBorder="1" applyAlignment="1">
      <alignment horizontal="center"/>
      <protection/>
    </xf>
    <xf numFmtId="4" fontId="31" fillId="3" borderId="53" xfId="2277" applyNumberFormat="1" applyFont="1" applyFill="1" applyBorder="1" applyAlignment="1">
      <alignment horizontal="center"/>
      <protection/>
    </xf>
    <xf numFmtId="4" fontId="31" fillId="41" borderId="48" xfId="2277" applyNumberFormat="1" applyFont="1" applyFill="1" applyBorder="1" applyAlignment="1">
      <alignment horizontal="center" vertical="center" wrapText="1"/>
      <protection/>
    </xf>
    <xf numFmtId="4" fontId="31" fillId="7" borderId="43" xfId="2277" applyNumberFormat="1" applyFont="1" applyFill="1" applyBorder="1" applyAlignment="1">
      <alignment horizontal="center"/>
      <protection/>
    </xf>
    <xf numFmtId="4" fontId="31" fillId="4" borderId="43" xfId="2277" applyNumberFormat="1" applyFont="1" applyFill="1" applyBorder="1" applyAlignment="1">
      <alignment horizontal="center"/>
      <protection/>
    </xf>
    <xf numFmtId="0" fontId="43" fillId="0" borderId="27" xfId="2277" applyFont="1" applyFill="1" applyBorder="1" applyAlignment="1">
      <alignment horizontal="left"/>
      <protection/>
    </xf>
    <xf numFmtId="0" fontId="43" fillId="0" borderId="0" xfId="2277" applyFont="1" applyFill="1" applyBorder="1" applyAlignment="1">
      <alignment horizontal="left"/>
      <protection/>
    </xf>
    <xf numFmtId="0" fontId="33" fillId="41" borderId="48" xfId="2277" applyFont="1" applyFill="1" applyBorder="1" applyAlignment="1">
      <alignment horizontal="center" vertical="center"/>
      <protection/>
    </xf>
    <xf numFmtId="0" fontId="33" fillId="41" borderId="49" xfId="2277" applyFont="1" applyFill="1" applyBorder="1" applyAlignment="1">
      <alignment horizontal="center" vertical="center"/>
      <protection/>
    </xf>
    <xf numFmtId="0" fontId="33" fillId="41" borderId="64" xfId="2277" applyFont="1" applyFill="1" applyBorder="1" applyAlignment="1">
      <alignment horizontal="center" vertical="center"/>
      <protection/>
    </xf>
    <xf numFmtId="0" fontId="60" fillId="0" borderId="46" xfId="2277" applyFont="1" applyFill="1" applyBorder="1" applyAlignment="1">
      <alignment horizontal="left"/>
      <protection/>
    </xf>
    <xf numFmtId="0" fontId="25" fillId="0" borderId="0" xfId="2277" applyFont="1" applyFill="1" applyBorder="1" applyAlignment="1" applyProtection="1">
      <alignment horizontal="center"/>
      <protection locked="0"/>
    </xf>
    <xf numFmtId="0" fontId="43" fillId="3" borderId="43" xfId="2277" applyFont="1" applyFill="1" applyBorder="1" applyAlignment="1">
      <alignment horizontal="center" vertical="center"/>
      <protection/>
    </xf>
    <xf numFmtId="0" fontId="43" fillId="3" borderId="53" xfId="2277" applyFont="1" applyFill="1" applyBorder="1" applyAlignment="1">
      <alignment horizontal="center" vertical="center"/>
      <protection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4" fontId="31" fillId="55" borderId="43" xfId="2277" applyNumberFormat="1" applyFont="1" applyFill="1" applyBorder="1" applyAlignment="1">
      <alignment horizontal="center"/>
      <protection/>
    </xf>
    <xf numFmtId="0" fontId="41" fillId="0" borderId="27" xfId="2277" applyFont="1" applyFill="1" applyBorder="1" applyAlignment="1">
      <alignment horizontal="left"/>
      <protection/>
    </xf>
    <xf numFmtId="0" fontId="41" fillId="0" borderId="0" xfId="2277" applyFont="1" applyFill="1" applyBorder="1" applyAlignment="1">
      <alignment horizontal="left"/>
      <protection/>
    </xf>
    <xf numFmtId="0" fontId="43" fillId="0" borderId="51" xfId="2277" applyFont="1" applyFill="1" applyBorder="1" applyAlignment="1">
      <alignment horizontal="left"/>
      <protection/>
    </xf>
    <xf numFmtId="0" fontId="43" fillId="0" borderId="52" xfId="2277" applyFont="1" applyFill="1" applyBorder="1" applyAlignment="1">
      <alignment horizontal="left"/>
      <protection/>
    </xf>
    <xf numFmtId="0" fontId="62" fillId="0" borderId="0" xfId="0" applyFont="1" applyAlignment="1" applyProtection="1">
      <alignment horizontal="center"/>
      <protection locked="0"/>
    </xf>
    <xf numFmtId="0" fontId="39" fillId="0" borderId="51" xfId="2277" applyFont="1" applyFill="1" applyBorder="1" applyAlignment="1">
      <alignment horizontal="left"/>
      <protection/>
    </xf>
    <xf numFmtId="0" fontId="39" fillId="0" borderId="52" xfId="2277" applyFont="1" applyFill="1" applyBorder="1" applyAlignment="1">
      <alignment horizontal="left"/>
      <protection/>
    </xf>
    <xf numFmtId="0" fontId="32" fillId="41" borderId="19" xfId="2277" applyFont="1" applyFill="1" applyBorder="1" applyAlignment="1">
      <alignment horizontal="center" vertical="center"/>
      <protection/>
    </xf>
    <xf numFmtId="0" fontId="32" fillId="41" borderId="20" xfId="2277" applyFont="1" applyFill="1" applyBorder="1" applyAlignment="1">
      <alignment horizontal="center" vertical="center"/>
      <protection/>
    </xf>
    <xf numFmtId="0" fontId="32" fillId="41" borderId="21" xfId="2277" applyFont="1" applyFill="1" applyBorder="1" applyAlignment="1">
      <alignment horizontal="center" vertical="center"/>
      <protection/>
    </xf>
    <xf numFmtId="0" fontId="31" fillId="41" borderId="19" xfId="2277" applyFont="1" applyFill="1" applyBorder="1" applyAlignment="1">
      <alignment horizontal="center" vertical="center"/>
      <protection/>
    </xf>
    <xf numFmtId="0" fontId="31" fillId="41" borderId="20" xfId="2277" applyFont="1" applyFill="1" applyBorder="1" applyAlignment="1">
      <alignment horizontal="center" vertical="center"/>
      <protection/>
    </xf>
    <xf numFmtId="0" fontId="31" fillId="41" borderId="21" xfId="2277" applyFont="1" applyFill="1" applyBorder="1" applyAlignment="1">
      <alignment horizontal="center" vertical="center"/>
      <protection/>
    </xf>
    <xf numFmtId="0" fontId="31" fillId="41" borderId="19" xfId="2277" applyFont="1" applyFill="1" applyBorder="1" applyAlignment="1">
      <alignment horizontal="center" vertical="center" wrapText="1"/>
      <protection/>
    </xf>
    <xf numFmtId="0" fontId="31" fillId="41" borderId="20" xfId="2277" applyFont="1" applyFill="1" applyBorder="1" applyAlignment="1">
      <alignment horizontal="center" vertical="center" wrapText="1"/>
      <protection/>
    </xf>
    <xf numFmtId="0" fontId="31" fillId="41" borderId="21" xfId="2277" applyFont="1" applyFill="1" applyBorder="1" applyAlignment="1">
      <alignment horizontal="center" vertical="center" wrapText="1"/>
      <protection/>
    </xf>
    <xf numFmtId="4" fontId="31" fillId="41" borderId="48" xfId="2277" applyNumberFormat="1" applyFont="1" applyFill="1" applyBorder="1" applyAlignment="1">
      <alignment horizontal="center" vertical="center"/>
      <protection/>
    </xf>
    <xf numFmtId="4" fontId="31" fillId="41" borderId="45" xfId="2277" applyNumberFormat="1" applyFont="1" applyFill="1" applyBorder="1" applyAlignment="1">
      <alignment horizontal="center" vertical="center"/>
      <protection/>
    </xf>
    <xf numFmtId="4" fontId="31" fillId="41" borderId="64" xfId="2277" applyNumberFormat="1" applyFont="1" applyFill="1" applyBorder="1" applyAlignment="1">
      <alignment horizontal="center" vertical="center"/>
      <protection/>
    </xf>
    <xf numFmtId="4" fontId="31" fillId="41" borderId="65" xfId="2277" applyNumberFormat="1" applyFont="1" applyFill="1" applyBorder="1" applyAlignment="1">
      <alignment horizontal="center" vertical="center"/>
      <protection/>
    </xf>
    <xf numFmtId="0" fontId="43" fillId="56" borderId="51" xfId="2277" applyFont="1" applyFill="1" applyBorder="1" applyAlignment="1">
      <alignment horizontal="left"/>
      <protection/>
    </xf>
    <xf numFmtId="0" fontId="43" fillId="56" borderId="52" xfId="2277" applyFont="1" applyFill="1" applyBorder="1" applyAlignment="1">
      <alignment horizontal="left"/>
      <protection/>
    </xf>
    <xf numFmtId="0" fontId="42" fillId="56" borderId="66" xfId="2277" applyFont="1" applyFill="1" applyBorder="1" applyAlignment="1">
      <alignment horizontal="left" vertical="center"/>
      <protection/>
    </xf>
    <xf numFmtId="0" fontId="42" fillId="56" borderId="67" xfId="2277" applyFont="1" applyFill="1" applyBorder="1" applyAlignment="1">
      <alignment horizontal="left" vertical="center"/>
      <protection/>
    </xf>
    <xf numFmtId="0" fontId="42" fillId="0" borderId="36" xfId="2277" applyFont="1" applyFill="1" applyBorder="1" applyAlignment="1">
      <alignment horizontal="center" vertical="center"/>
      <protection/>
    </xf>
    <xf numFmtId="0" fontId="42" fillId="0" borderId="47" xfId="2277" applyFont="1" applyFill="1" applyBorder="1" applyAlignment="1">
      <alignment horizontal="center" vertical="center"/>
      <protection/>
    </xf>
    <xf numFmtId="0" fontId="42" fillId="0" borderId="37" xfId="2277" applyFont="1" applyFill="1" applyBorder="1" applyAlignment="1">
      <alignment horizontal="center" vertical="center"/>
      <protection/>
    </xf>
    <xf numFmtId="0" fontId="43" fillId="0" borderId="68" xfId="2277" applyFont="1" applyFill="1" applyBorder="1" applyAlignment="1">
      <alignment horizontal="left"/>
      <protection/>
    </xf>
    <xf numFmtId="0" fontId="43" fillId="0" borderId="41" xfId="2277" applyFont="1" applyFill="1" applyBorder="1" applyAlignment="1">
      <alignment horizontal="left"/>
      <protection/>
    </xf>
    <xf numFmtId="0" fontId="43" fillId="0" borderId="42" xfId="2277" applyFont="1" applyFill="1" applyBorder="1" applyAlignment="1">
      <alignment horizontal="left"/>
      <protection/>
    </xf>
    <xf numFmtId="0" fontId="41" fillId="0" borderId="34" xfId="2277" applyFont="1" applyFill="1" applyBorder="1" applyAlignment="1">
      <alignment horizontal="left"/>
      <protection/>
    </xf>
    <xf numFmtId="0" fontId="46" fillId="56" borderId="69" xfId="2277" applyFont="1" applyFill="1" applyBorder="1" applyAlignment="1">
      <alignment vertical="center"/>
      <protection/>
    </xf>
    <xf numFmtId="0" fontId="46" fillId="56" borderId="52" xfId="2277" applyFont="1" applyFill="1" applyBorder="1" applyAlignment="1">
      <alignment vertical="center"/>
      <protection/>
    </xf>
    <xf numFmtId="0" fontId="46" fillId="56" borderId="38" xfId="2277" applyFont="1" applyFill="1" applyBorder="1" applyAlignment="1">
      <alignment vertical="center"/>
      <protection/>
    </xf>
    <xf numFmtId="0" fontId="46" fillId="56" borderId="39" xfId="2277" applyFont="1" applyFill="1" applyBorder="1" applyAlignment="1">
      <alignment vertical="center"/>
      <protection/>
    </xf>
    <xf numFmtId="2" fontId="47" fillId="56" borderId="52" xfId="2277" applyNumberFormat="1" applyFont="1" applyFill="1" applyBorder="1" applyAlignment="1">
      <alignment horizontal="center" vertical="center"/>
      <protection/>
    </xf>
    <xf numFmtId="2" fontId="47" fillId="56" borderId="39" xfId="2277" applyNumberFormat="1" applyFont="1" applyFill="1" applyBorder="1" applyAlignment="1">
      <alignment horizontal="center" vertical="center"/>
      <protection/>
    </xf>
    <xf numFmtId="0" fontId="46" fillId="56" borderId="70" xfId="2277" applyFont="1" applyFill="1" applyBorder="1" applyAlignment="1">
      <alignment horizontal="center" vertical="center"/>
      <protection/>
    </xf>
    <xf numFmtId="0" fontId="46" fillId="56" borderId="40" xfId="2277" applyFont="1" applyFill="1" applyBorder="1" applyAlignment="1">
      <alignment horizontal="center" vertical="center"/>
      <protection/>
    </xf>
    <xf numFmtId="0" fontId="42" fillId="56" borderId="36" xfId="2277" applyFont="1" applyFill="1" applyBorder="1" applyAlignment="1">
      <alignment horizontal="left" vertical="center"/>
      <protection/>
    </xf>
    <xf numFmtId="0" fontId="42" fillId="56" borderId="47" xfId="2277" applyFont="1" applyFill="1" applyBorder="1" applyAlignment="1">
      <alignment horizontal="left" vertical="center"/>
      <protection/>
    </xf>
    <xf numFmtId="0" fontId="62" fillId="56" borderId="19" xfId="0" applyFont="1" applyFill="1" applyBorder="1" applyAlignment="1" applyProtection="1">
      <alignment horizontal="center" vertical="center"/>
      <protection locked="0"/>
    </xf>
    <xf numFmtId="0" fontId="62" fillId="56" borderId="21" xfId="0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63" xfId="0" applyFont="1" applyBorder="1" applyAlignment="1" applyProtection="1">
      <alignment horizontal="center" vertical="center"/>
      <protection locked="0"/>
    </xf>
    <xf numFmtId="0" fontId="60" fillId="0" borderId="62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0" fontId="62" fillId="0" borderId="43" xfId="0" applyFont="1" applyBorder="1" applyAlignment="1" applyProtection="1">
      <alignment horizontal="center"/>
      <protection locked="0"/>
    </xf>
    <xf numFmtId="0" fontId="62" fillId="0" borderId="53" xfId="0" applyFont="1" applyBorder="1" applyAlignment="1" applyProtection="1">
      <alignment horizontal="center"/>
      <protection locked="0"/>
    </xf>
    <xf numFmtId="0" fontId="60" fillId="0" borderId="46" xfId="2277" applyFont="1" applyFill="1" applyBorder="1" applyAlignment="1" applyProtection="1">
      <alignment horizontal="left"/>
      <protection locked="0"/>
    </xf>
    <xf numFmtId="0" fontId="62" fillId="0" borderId="48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2" fillId="0" borderId="64" xfId="0" applyFont="1" applyBorder="1" applyAlignment="1" applyProtection="1">
      <alignment horizontal="center" vertical="center"/>
      <protection locked="0"/>
    </xf>
    <xf numFmtId="0" fontId="62" fillId="0" borderId="65" xfId="0" applyFont="1" applyBorder="1" applyAlignment="1" applyProtection="1">
      <alignment horizontal="center" vertical="center"/>
      <protection locked="0"/>
    </xf>
    <xf numFmtId="0" fontId="62" fillId="56" borderId="43" xfId="0" applyFont="1" applyFill="1" applyBorder="1" applyAlignment="1" applyProtection="1">
      <alignment horizontal="center"/>
      <protection locked="0"/>
    </xf>
    <xf numFmtId="0" fontId="62" fillId="56" borderId="53" xfId="0" applyFont="1" applyFill="1" applyBorder="1" applyAlignment="1" applyProtection="1">
      <alignment horizontal="center"/>
      <protection locked="0"/>
    </xf>
  </cellXfs>
  <cellStyles count="277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1 2" xfId="28"/>
    <cellStyle name="20% - ส่วนที่ถูกเน้น1 3" xfId="29"/>
    <cellStyle name="20% - ส่วนที่ถูกเน้น1 4" xfId="30"/>
    <cellStyle name="20% - ส่วนที่ถูกเน้น2" xfId="31"/>
    <cellStyle name="20% - ส่วนที่ถูกเน้น2 2" xfId="32"/>
    <cellStyle name="20% - ส่วนที่ถูกเน้น2 3" xfId="33"/>
    <cellStyle name="20% - ส่วนที่ถูกเน้น2 4" xfId="34"/>
    <cellStyle name="20% - ส่วนที่ถูกเน้น3" xfId="35"/>
    <cellStyle name="20% - ส่วนที่ถูกเน้น3 2" xfId="36"/>
    <cellStyle name="20% - ส่วนที่ถูกเน้น3 3" xfId="37"/>
    <cellStyle name="20% - ส่วนที่ถูกเน้น3 4" xfId="38"/>
    <cellStyle name="20% - ส่วนที่ถูกเน้น4" xfId="39"/>
    <cellStyle name="20% - ส่วนที่ถูกเน้น4 2" xfId="40"/>
    <cellStyle name="20% - ส่วนที่ถูกเน้น4 3" xfId="41"/>
    <cellStyle name="20% - ส่วนที่ถูกเน้น4 4" xfId="42"/>
    <cellStyle name="20% - ส่วนที่ถูกเน้น5" xfId="43"/>
    <cellStyle name="20% - ส่วนที่ถูกเน้น5 2" xfId="44"/>
    <cellStyle name="20% - ส่วนที่ถูกเน้น5 3" xfId="45"/>
    <cellStyle name="20% - ส่วนที่ถูกเน้น5 4" xfId="46"/>
    <cellStyle name="20% - ส่วนที่ถูกเน้น6" xfId="47"/>
    <cellStyle name="20% - ส่วนที่ถูกเน้น6 2" xfId="48"/>
    <cellStyle name="20% - ส่วนที่ถูกเน้น6 3" xfId="49"/>
    <cellStyle name="20% - ส่วนที่ถูกเน้น6 4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- ส่วนที่ถูกเน้น1" xfId="63"/>
    <cellStyle name="40% - ส่วนที่ถูกเน้น1 2" xfId="64"/>
    <cellStyle name="40% - ส่วนที่ถูกเน้น1 3" xfId="65"/>
    <cellStyle name="40% - ส่วนที่ถูกเน้น1 4" xfId="66"/>
    <cellStyle name="40% - ส่วนที่ถูกเน้น2" xfId="67"/>
    <cellStyle name="40% - ส่วนที่ถูกเน้น2 2" xfId="68"/>
    <cellStyle name="40% - ส่วนที่ถูกเน้น2 3" xfId="69"/>
    <cellStyle name="40% - ส่วนที่ถูกเน้น2 4" xfId="70"/>
    <cellStyle name="40% - ส่วนที่ถูกเน้น3" xfId="71"/>
    <cellStyle name="40% - ส่วนที่ถูกเน้น3 2" xfId="72"/>
    <cellStyle name="40% - ส่วนที่ถูกเน้น3 3" xfId="73"/>
    <cellStyle name="40% - ส่วนที่ถูกเน้น3 4" xfId="74"/>
    <cellStyle name="40% - ส่วนที่ถูกเน้น4" xfId="75"/>
    <cellStyle name="40% - ส่วนที่ถูกเน้น4 2" xfId="76"/>
    <cellStyle name="40% - ส่วนที่ถูกเน้น4 3" xfId="77"/>
    <cellStyle name="40% - ส่วนที่ถูกเน้น4 4" xfId="78"/>
    <cellStyle name="40% - ส่วนที่ถูกเน้น5" xfId="79"/>
    <cellStyle name="40% - ส่วนที่ถูกเน้น5 2" xfId="80"/>
    <cellStyle name="40% - ส่วนที่ถูกเน้น5 3" xfId="81"/>
    <cellStyle name="40% - ส่วนที่ถูกเน้น5 4" xfId="82"/>
    <cellStyle name="40% - ส่วนที่ถูกเน้น6" xfId="83"/>
    <cellStyle name="40% - ส่วนที่ถูกเน้น6 2" xfId="84"/>
    <cellStyle name="40% - ส่วนที่ถูกเน้น6 3" xfId="85"/>
    <cellStyle name="40% - ส่วนที่ถูกเน้น6 4" xfId="86"/>
    <cellStyle name="60% - Accent1" xfId="87"/>
    <cellStyle name="60% - Accent1 2" xfId="88"/>
    <cellStyle name="60% - Accent2" xfId="89"/>
    <cellStyle name="60% - Accent2 2" xfId="90"/>
    <cellStyle name="60% - Accent3" xfId="91"/>
    <cellStyle name="60% - Accent3 2" xfId="92"/>
    <cellStyle name="60% - Accent4" xfId="93"/>
    <cellStyle name="60% - Accent4 2" xfId="94"/>
    <cellStyle name="60% - Accent5" xfId="95"/>
    <cellStyle name="60% - Accent5 2" xfId="96"/>
    <cellStyle name="60% - Accent6" xfId="97"/>
    <cellStyle name="60% - Accent6 2" xfId="98"/>
    <cellStyle name="60% - ส่วนที่ถูกเน้น1" xfId="99"/>
    <cellStyle name="60% - ส่วนที่ถูกเน้น1 2" xfId="100"/>
    <cellStyle name="60% - ส่วนที่ถูกเน้น1 3" xfId="101"/>
    <cellStyle name="60% - ส่วนที่ถูกเน้น1 4" xfId="102"/>
    <cellStyle name="60% - ส่วนที่ถูกเน้น2" xfId="103"/>
    <cellStyle name="60% - ส่วนที่ถูกเน้น2 2" xfId="104"/>
    <cellStyle name="60% - ส่วนที่ถูกเน้น2 3" xfId="105"/>
    <cellStyle name="60% - ส่วนที่ถูกเน้น2 4" xfId="106"/>
    <cellStyle name="60% - ส่วนที่ถูกเน้น3" xfId="107"/>
    <cellStyle name="60% - ส่วนที่ถูกเน้น3 2" xfId="108"/>
    <cellStyle name="60% - ส่วนที่ถูกเน้น3 3" xfId="109"/>
    <cellStyle name="60% - ส่วนที่ถูกเน้น3 4" xfId="110"/>
    <cellStyle name="60% - ส่วนที่ถูกเน้น3 4 2" xfId="111"/>
    <cellStyle name="60% - ส่วนที่ถูกเน้น3 4 3" xfId="112"/>
    <cellStyle name="60% - ส่วนที่ถูกเน้น4" xfId="113"/>
    <cellStyle name="60% - ส่วนที่ถูกเน้น4 2" xfId="114"/>
    <cellStyle name="60% - ส่วนที่ถูกเน้น4 3" xfId="115"/>
    <cellStyle name="60% - ส่วนที่ถูกเน้น4 4" xfId="116"/>
    <cellStyle name="60% - ส่วนที่ถูกเน้น5" xfId="117"/>
    <cellStyle name="60% - ส่วนที่ถูกเน้น5 2" xfId="118"/>
    <cellStyle name="60% - ส่วนที่ถูกเน้น5 3" xfId="119"/>
    <cellStyle name="60% - ส่วนที่ถูกเน้น5 4" xfId="120"/>
    <cellStyle name="60% - ส่วนที่ถูกเน้น6" xfId="121"/>
    <cellStyle name="60% - ส่วนที่ถูกเน้น6 2" xfId="122"/>
    <cellStyle name="60% - ส่วนที่ถูกเน้น6 3" xfId="123"/>
    <cellStyle name="60% - ส่วนที่ถูกเน้น6 4" xfId="124"/>
    <cellStyle name="79,176.61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Comma 10" xfId="144"/>
    <cellStyle name="Comma 10 2" xfId="145"/>
    <cellStyle name="Comma 11" xfId="146"/>
    <cellStyle name="Comma 11 2" xfId="147"/>
    <cellStyle name="Comma 12" xfId="148"/>
    <cellStyle name="Comma 12 2" xfId="149"/>
    <cellStyle name="Comma 13" xfId="150"/>
    <cellStyle name="Comma 13 2" xfId="151"/>
    <cellStyle name="Comma 14" xfId="152"/>
    <cellStyle name="Comma 14 2" xfId="153"/>
    <cellStyle name="Comma 2" xfId="154"/>
    <cellStyle name="Comma 2 10" xfId="155"/>
    <cellStyle name="Comma 2 10 2" xfId="156"/>
    <cellStyle name="Comma 2 11" xfId="157"/>
    <cellStyle name="Comma 2 11 2" xfId="158"/>
    <cellStyle name="Comma 2 12" xfId="159"/>
    <cellStyle name="Comma 2 12 2" xfId="160"/>
    <cellStyle name="Comma 2 13" xfId="161"/>
    <cellStyle name="Comma 2 13 2" xfId="162"/>
    <cellStyle name="Comma 2 14" xfId="163"/>
    <cellStyle name="Comma 2 14 2" xfId="164"/>
    <cellStyle name="Comma 2 15" xfId="165"/>
    <cellStyle name="Comma 2 15 2" xfId="166"/>
    <cellStyle name="Comma 2 16" xfId="167"/>
    <cellStyle name="Comma 2 16 2" xfId="168"/>
    <cellStyle name="Comma 2 17" xfId="169"/>
    <cellStyle name="Comma 2 17 2" xfId="170"/>
    <cellStyle name="Comma 2 18" xfId="171"/>
    <cellStyle name="Comma 2 18 2" xfId="172"/>
    <cellStyle name="Comma 2 19" xfId="173"/>
    <cellStyle name="Comma 2 19 2" xfId="174"/>
    <cellStyle name="Comma 2 2" xfId="175"/>
    <cellStyle name="Comma 2 2 10" xfId="176"/>
    <cellStyle name="Comma 2 2 2" xfId="177"/>
    <cellStyle name="Comma 2 2 2 2" xfId="178"/>
    <cellStyle name="Comma 2 2 2 2 2" xfId="179"/>
    <cellStyle name="Comma 2 2 2 3" xfId="180"/>
    <cellStyle name="Comma 2 2 2 3 2" xfId="181"/>
    <cellStyle name="Comma 2 2 2 4" xfId="182"/>
    <cellStyle name="Comma 2 2 2 4 2" xfId="183"/>
    <cellStyle name="Comma 2 2 2 5" xfId="184"/>
    <cellStyle name="Comma 2 2 2 6" xfId="185"/>
    <cellStyle name="Comma 2 2 3" xfId="186"/>
    <cellStyle name="Comma 2 2 3 2" xfId="187"/>
    <cellStyle name="Comma 2 2 4" xfId="188"/>
    <cellStyle name="Comma 2 2 4 2" xfId="189"/>
    <cellStyle name="Comma 2 2 5" xfId="190"/>
    <cellStyle name="Comma 2 2 5 2" xfId="191"/>
    <cellStyle name="Comma 2 2 6" xfId="192"/>
    <cellStyle name="Comma 2 2 6 2" xfId="193"/>
    <cellStyle name="Comma 2 2 7" xfId="194"/>
    <cellStyle name="Comma 2 2 7 2" xfId="195"/>
    <cellStyle name="Comma 2 2 8" xfId="196"/>
    <cellStyle name="Comma 2 2 8 2" xfId="197"/>
    <cellStyle name="Comma 2 2 9" xfId="198"/>
    <cellStyle name="Comma 2 20" xfId="199"/>
    <cellStyle name="Comma 2 20 2" xfId="200"/>
    <cellStyle name="Comma 2 21" xfId="201"/>
    <cellStyle name="Comma 2 21 2" xfId="202"/>
    <cellStyle name="Comma 2 22" xfId="203"/>
    <cellStyle name="Comma 2 22 2" xfId="204"/>
    <cellStyle name="Comma 2 23" xfId="205"/>
    <cellStyle name="Comma 2 23 2" xfId="206"/>
    <cellStyle name="Comma 2 24" xfId="207"/>
    <cellStyle name="Comma 2 24 2" xfId="208"/>
    <cellStyle name="Comma 2 25" xfId="209"/>
    <cellStyle name="Comma 2 25 2" xfId="210"/>
    <cellStyle name="Comma 2 26" xfId="211"/>
    <cellStyle name="Comma 2 26 2" xfId="212"/>
    <cellStyle name="Comma 2 27" xfId="213"/>
    <cellStyle name="Comma 2 27 2" xfId="214"/>
    <cellStyle name="Comma 2 28" xfId="215"/>
    <cellStyle name="Comma 2 28 2" xfId="216"/>
    <cellStyle name="Comma 2 29" xfId="217"/>
    <cellStyle name="Comma 2 29 2" xfId="218"/>
    <cellStyle name="Comma 2 3" xfId="219"/>
    <cellStyle name="Comma 2 3 10" xfId="220"/>
    <cellStyle name="Comma 2 3 10 2" xfId="221"/>
    <cellStyle name="Comma 2 3 11" xfId="222"/>
    <cellStyle name="Comma 2 3 12" xfId="223"/>
    <cellStyle name="Comma 2 3 2" xfId="224"/>
    <cellStyle name="Comma 2 3 2 2" xfId="225"/>
    <cellStyle name="Comma 2 3 3" xfId="226"/>
    <cellStyle name="Comma 2 3 3 2" xfId="227"/>
    <cellStyle name="Comma 2 3 4" xfId="228"/>
    <cellStyle name="Comma 2 3 4 2" xfId="229"/>
    <cellStyle name="Comma 2 3 5" xfId="230"/>
    <cellStyle name="Comma 2 3 5 2" xfId="231"/>
    <cellStyle name="Comma 2 3 6" xfId="232"/>
    <cellStyle name="Comma 2 3 6 2" xfId="233"/>
    <cellStyle name="Comma 2 3 7" xfId="234"/>
    <cellStyle name="Comma 2 3 7 2" xfId="235"/>
    <cellStyle name="Comma 2 3 8" xfId="236"/>
    <cellStyle name="Comma 2 3 8 2" xfId="237"/>
    <cellStyle name="Comma 2 3 9" xfId="238"/>
    <cellStyle name="Comma 2 3 9 2" xfId="239"/>
    <cellStyle name="Comma 2 30" xfId="240"/>
    <cellStyle name="Comma 2 30 2" xfId="241"/>
    <cellStyle name="Comma 2 31" xfId="242"/>
    <cellStyle name="Comma 2 31 2" xfId="243"/>
    <cellStyle name="Comma 2 32" xfId="244"/>
    <cellStyle name="Comma 2 32 2" xfId="245"/>
    <cellStyle name="Comma 2 33" xfId="246"/>
    <cellStyle name="Comma 2 33 2" xfId="247"/>
    <cellStyle name="Comma 2 34" xfId="248"/>
    <cellStyle name="Comma 2 35" xfId="249"/>
    <cellStyle name="Comma 2 4" xfId="250"/>
    <cellStyle name="Comma 2 4 2" xfId="251"/>
    <cellStyle name="Comma 2 5" xfId="252"/>
    <cellStyle name="Comma 2 5 2" xfId="253"/>
    <cellStyle name="Comma 2 6" xfId="254"/>
    <cellStyle name="Comma 2 6 2" xfId="255"/>
    <cellStyle name="Comma 2 7" xfId="256"/>
    <cellStyle name="Comma 2 7 2" xfId="257"/>
    <cellStyle name="Comma 2 8" xfId="258"/>
    <cellStyle name="Comma 2 8 2" xfId="259"/>
    <cellStyle name="Comma 2 9" xfId="260"/>
    <cellStyle name="Comma 2 9 2" xfId="261"/>
    <cellStyle name="Comma 3" xfId="262"/>
    <cellStyle name="Comma 3 10" xfId="263"/>
    <cellStyle name="Comma 3 10 2" xfId="264"/>
    <cellStyle name="Comma 3 11" xfId="265"/>
    <cellStyle name="Comma 3 11 2" xfId="266"/>
    <cellStyle name="Comma 3 12" xfId="267"/>
    <cellStyle name="Comma 3 12 2" xfId="268"/>
    <cellStyle name="Comma 3 13" xfId="269"/>
    <cellStyle name="Comma 3 14" xfId="270"/>
    <cellStyle name="Comma 3 2" xfId="271"/>
    <cellStyle name="Comma 3 2 10" xfId="272"/>
    <cellStyle name="Comma 3 2 10 2" xfId="273"/>
    <cellStyle name="Comma 3 2 11" xfId="274"/>
    <cellStyle name="Comma 3 2 2" xfId="275"/>
    <cellStyle name="Comma 3 2 2 2" xfId="276"/>
    <cellStyle name="Comma 3 2 3" xfId="277"/>
    <cellStyle name="Comma 3 2 3 2" xfId="278"/>
    <cellStyle name="Comma 3 2 4" xfId="279"/>
    <cellStyle name="Comma 3 2 4 2" xfId="280"/>
    <cellStyle name="Comma 3 2 5" xfId="281"/>
    <cellStyle name="Comma 3 2 5 2" xfId="282"/>
    <cellStyle name="Comma 3 2 6" xfId="283"/>
    <cellStyle name="Comma 3 2 6 2" xfId="284"/>
    <cellStyle name="Comma 3 2 7" xfId="285"/>
    <cellStyle name="Comma 3 2 7 2" xfId="286"/>
    <cellStyle name="Comma 3 2 8" xfId="287"/>
    <cellStyle name="Comma 3 2 8 2" xfId="288"/>
    <cellStyle name="Comma 3 2 9" xfId="289"/>
    <cellStyle name="Comma 3 2 9 2" xfId="290"/>
    <cellStyle name="Comma 3 3" xfId="291"/>
    <cellStyle name="Comma 3 3 2" xfId="292"/>
    <cellStyle name="Comma 3 3 2 2" xfId="293"/>
    <cellStyle name="Comma 3 3 3" xfId="294"/>
    <cellStyle name="Comma 3 3 3 2" xfId="295"/>
    <cellStyle name="Comma 3 3 4" xfId="296"/>
    <cellStyle name="Comma 3 3 4 2" xfId="297"/>
    <cellStyle name="Comma 3 3 5" xfId="298"/>
    <cellStyle name="Comma 3 3 5 2" xfId="299"/>
    <cellStyle name="Comma 3 3 6" xfId="300"/>
    <cellStyle name="Comma 3 3 6 2" xfId="301"/>
    <cellStyle name="Comma 3 3 7" xfId="302"/>
    <cellStyle name="Comma 3 3 7 2" xfId="303"/>
    <cellStyle name="Comma 3 4" xfId="304"/>
    <cellStyle name="Comma 3 4 2" xfId="305"/>
    <cellStyle name="Comma 3 5" xfId="306"/>
    <cellStyle name="Comma 3 5 2" xfId="307"/>
    <cellStyle name="Comma 3 6" xfId="308"/>
    <cellStyle name="Comma 3 6 2" xfId="309"/>
    <cellStyle name="Comma 3 7" xfId="310"/>
    <cellStyle name="Comma 3 7 2" xfId="311"/>
    <cellStyle name="Comma 3 8" xfId="312"/>
    <cellStyle name="Comma 3 8 2" xfId="313"/>
    <cellStyle name="Comma 3 9" xfId="314"/>
    <cellStyle name="Comma 3 9 2" xfId="315"/>
    <cellStyle name="Comma 4" xfId="316"/>
    <cellStyle name="Comma 4 10" xfId="317"/>
    <cellStyle name="Comma 4 10 2" xfId="318"/>
    <cellStyle name="Comma 4 11" xfId="319"/>
    <cellStyle name="Comma 4 11 2" xfId="320"/>
    <cellStyle name="Comma 4 12" xfId="321"/>
    <cellStyle name="Comma 4 12 2" xfId="322"/>
    <cellStyle name="Comma 4 13" xfId="323"/>
    <cellStyle name="Comma 4 13 2" xfId="324"/>
    <cellStyle name="Comma 4 14" xfId="325"/>
    <cellStyle name="Comma 4 14 2" xfId="326"/>
    <cellStyle name="Comma 4 15" xfId="327"/>
    <cellStyle name="Comma 4 16" xfId="328"/>
    <cellStyle name="Comma 4 2" xfId="329"/>
    <cellStyle name="Comma 4 2 2" xfId="330"/>
    <cellStyle name="Comma 4 2 2 2" xfId="331"/>
    <cellStyle name="Comma 4 2 2 2 2" xfId="332"/>
    <cellStyle name="Comma 4 2 2 3" xfId="333"/>
    <cellStyle name="Comma 4 2 2 3 2" xfId="334"/>
    <cellStyle name="Comma 4 2 2 4" xfId="335"/>
    <cellStyle name="Comma 4 2 2 5" xfId="336"/>
    <cellStyle name="Comma 4 2 3" xfId="337"/>
    <cellStyle name="Comma 4 2 3 2" xfId="338"/>
    <cellStyle name="Comma 4 2 4" xfId="339"/>
    <cellStyle name="Comma 4 2 4 2" xfId="340"/>
    <cellStyle name="Comma 4 2 5" xfId="341"/>
    <cellStyle name="Comma 4 2 5 2" xfId="342"/>
    <cellStyle name="Comma 4 2 6" xfId="343"/>
    <cellStyle name="Comma 4 2 7" xfId="344"/>
    <cellStyle name="Comma 4 3" xfId="345"/>
    <cellStyle name="Comma 4 3 2" xfId="346"/>
    <cellStyle name="Comma 4 3 2 2" xfId="347"/>
    <cellStyle name="Comma 4 3 3" xfId="348"/>
    <cellStyle name="Comma 4 3 3 2" xfId="349"/>
    <cellStyle name="Comma 4 3 4" xfId="350"/>
    <cellStyle name="Comma 4 3 4 2" xfId="351"/>
    <cellStyle name="Comma 4 3 5" xfId="352"/>
    <cellStyle name="Comma 4 3 6" xfId="353"/>
    <cellStyle name="Comma 4 4" xfId="354"/>
    <cellStyle name="Comma 4 4 2" xfId="355"/>
    <cellStyle name="Comma 4 5" xfId="356"/>
    <cellStyle name="Comma 4 5 2" xfId="357"/>
    <cellStyle name="Comma 4 6" xfId="358"/>
    <cellStyle name="Comma 4 6 2" xfId="359"/>
    <cellStyle name="Comma 4 7" xfId="360"/>
    <cellStyle name="Comma 4 7 2" xfId="361"/>
    <cellStyle name="Comma 4 8" xfId="362"/>
    <cellStyle name="Comma 4 8 2" xfId="363"/>
    <cellStyle name="Comma 4 9" xfId="364"/>
    <cellStyle name="Comma 4 9 2" xfId="365"/>
    <cellStyle name="Comma 5" xfId="366"/>
    <cellStyle name="Comma 5 2" xfId="367"/>
    <cellStyle name="Comma 5 2 2" xfId="368"/>
    <cellStyle name="Comma 5 3" xfId="369"/>
    <cellStyle name="Comma 5 3 2" xfId="370"/>
    <cellStyle name="Comma 5 4" xfId="371"/>
    <cellStyle name="Comma 5 4 2" xfId="372"/>
    <cellStyle name="Comma 5 5" xfId="373"/>
    <cellStyle name="Comma 5 5 2" xfId="374"/>
    <cellStyle name="Comma 5 6" xfId="375"/>
    <cellStyle name="Comma 5 6 2" xfId="376"/>
    <cellStyle name="Comma 5 7" xfId="377"/>
    <cellStyle name="Comma 5 7 2" xfId="378"/>
    <cellStyle name="Comma 5 8" xfId="379"/>
    <cellStyle name="Comma 6" xfId="380"/>
    <cellStyle name="Comma 6 2" xfId="381"/>
    <cellStyle name="Comma 7" xfId="382"/>
    <cellStyle name="Comma 7 2" xfId="383"/>
    <cellStyle name="Comma 8" xfId="384"/>
    <cellStyle name="Comma 8 2" xfId="385"/>
    <cellStyle name="Comma 9" xfId="386"/>
    <cellStyle name="Comma 9 2" xfId="387"/>
    <cellStyle name="comma zerodec" xfId="388"/>
    <cellStyle name="Comma_Break-3333-หนองเลิง" xfId="389"/>
    <cellStyle name="Currency1" xfId="390"/>
    <cellStyle name="Dollar (zero dec)" xfId="391"/>
    <cellStyle name="Explanatory Text" xfId="392"/>
    <cellStyle name="Explanatory Text 2" xfId="393"/>
    <cellStyle name="Followed Hyperlink" xfId="394"/>
    <cellStyle name="Good" xfId="395"/>
    <cellStyle name="Good 2" xfId="396"/>
    <cellStyle name="Heading 1" xfId="397"/>
    <cellStyle name="Heading 1 2" xfId="398"/>
    <cellStyle name="Heading 2" xfId="399"/>
    <cellStyle name="Heading 2 2" xfId="400"/>
    <cellStyle name="Heading 3" xfId="401"/>
    <cellStyle name="Heading 3 2" xfId="402"/>
    <cellStyle name="Heading 4" xfId="403"/>
    <cellStyle name="Heading 4 2" xfId="404"/>
    <cellStyle name="Hyperlink" xfId="405"/>
    <cellStyle name="Input" xfId="406"/>
    <cellStyle name="Input 2" xfId="407"/>
    <cellStyle name="Linked Cell" xfId="408"/>
    <cellStyle name="Linked Cell 2" xfId="409"/>
    <cellStyle name="Neutral" xfId="410"/>
    <cellStyle name="Neutral 2" xfId="411"/>
    <cellStyle name="Normal 10" xfId="412"/>
    <cellStyle name="Normal 10 2" xfId="413"/>
    <cellStyle name="Normal 11" xfId="414"/>
    <cellStyle name="Normal 11 2" xfId="415"/>
    <cellStyle name="Normal 2" xfId="416"/>
    <cellStyle name="Normal 2 10" xfId="417"/>
    <cellStyle name="Normal 2 11" xfId="418"/>
    <cellStyle name="Normal 2 12" xfId="419"/>
    <cellStyle name="Normal 2 13" xfId="420"/>
    <cellStyle name="Normal 2 14" xfId="421"/>
    <cellStyle name="Normal 2 15" xfId="422"/>
    <cellStyle name="Normal 2 16" xfId="423"/>
    <cellStyle name="Normal 2 17" xfId="424"/>
    <cellStyle name="Normal 2 18" xfId="425"/>
    <cellStyle name="Normal 2 19" xfId="426"/>
    <cellStyle name="Normal 2 2" xfId="427"/>
    <cellStyle name="Normal 2 2 2" xfId="428"/>
    <cellStyle name="Normal 2 2 2 2" xfId="429"/>
    <cellStyle name="Normal 2 2 3" xfId="430"/>
    <cellStyle name="Normal 2 2 4" xfId="431"/>
    <cellStyle name="Normal 2 2 5" xfId="432"/>
    <cellStyle name="Normal 2 20" xfId="433"/>
    <cellStyle name="Normal 2 3" xfId="434"/>
    <cellStyle name="Normal 2 3 2" xfId="435"/>
    <cellStyle name="Normal 2 3 2 2" xfId="436"/>
    <cellStyle name="Normal 2 4" xfId="437"/>
    <cellStyle name="Normal 2 5" xfId="438"/>
    <cellStyle name="Normal 2 6" xfId="439"/>
    <cellStyle name="Normal 2 7" xfId="440"/>
    <cellStyle name="Normal 2 8" xfId="441"/>
    <cellStyle name="Normal 2 9" xfId="442"/>
    <cellStyle name="Normal 3" xfId="443"/>
    <cellStyle name="Normal 3 2" xfId="444"/>
    <cellStyle name="Normal 3 3" xfId="445"/>
    <cellStyle name="Normal 3 4" xfId="446"/>
    <cellStyle name="Normal 4" xfId="447"/>
    <cellStyle name="Normal 4 2" xfId="448"/>
    <cellStyle name="Normal 4 2 2" xfId="449"/>
    <cellStyle name="Normal 4 3" xfId="450"/>
    <cellStyle name="Normal 5" xfId="451"/>
    <cellStyle name="Normal 5 2" xfId="452"/>
    <cellStyle name="Normal 5 2 2" xfId="453"/>
    <cellStyle name="Normal 5 3" xfId="454"/>
    <cellStyle name="Normal 5 4" xfId="455"/>
    <cellStyle name="Normal 6" xfId="456"/>
    <cellStyle name="Normal 6 2" xfId="457"/>
    <cellStyle name="Normal 6 3" xfId="458"/>
    <cellStyle name="Normal 6 4" xfId="459"/>
    <cellStyle name="Normal 7" xfId="460"/>
    <cellStyle name="Normal 7 2" xfId="461"/>
    <cellStyle name="Normal 8" xfId="462"/>
    <cellStyle name="Normal 8 2" xfId="463"/>
    <cellStyle name="Normal 9" xfId="464"/>
    <cellStyle name="Normal 9 2" xfId="465"/>
    <cellStyle name="Normal_ทางน้ำที่ขอประกาศเป้นทางน้ำชป.._ตารางแนบ รายงานสถานการณ์น้ำ 53 j47" xfId="466"/>
    <cellStyle name="Note" xfId="467"/>
    <cellStyle name="Note 2" xfId="468"/>
    <cellStyle name="Output" xfId="469"/>
    <cellStyle name="Output 2" xfId="470"/>
    <cellStyle name="Percent 2" xfId="471"/>
    <cellStyle name="Percent 2 2" xfId="472"/>
    <cellStyle name="Percent 3" xfId="473"/>
    <cellStyle name="Percent 3 2" xfId="474"/>
    <cellStyle name="Percent 4" xfId="475"/>
    <cellStyle name="Percent 4 2" xfId="476"/>
    <cellStyle name="Percent 5" xfId="477"/>
    <cellStyle name="Percent 5 2" xfId="478"/>
    <cellStyle name="Title" xfId="479"/>
    <cellStyle name="Title 2" xfId="480"/>
    <cellStyle name="Total" xfId="481"/>
    <cellStyle name="Total 2" xfId="482"/>
    <cellStyle name="Warning Text" xfId="483"/>
    <cellStyle name="Warning Text 2" xfId="484"/>
    <cellStyle name="การคำนวณ" xfId="485"/>
    <cellStyle name="การคำนวณ 2" xfId="486"/>
    <cellStyle name="การคำนวณ 3" xfId="487"/>
    <cellStyle name="การคำนวณ 4" xfId="488"/>
    <cellStyle name="ข้อความเตือน" xfId="489"/>
    <cellStyle name="ข้อความเตือน 2" xfId="490"/>
    <cellStyle name="ข้อความเตือน 3" xfId="491"/>
    <cellStyle name="ข้อความเตือน 4" xfId="492"/>
    <cellStyle name="ข้อความอธิบาย" xfId="493"/>
    <cellStyle name="ข้อความอธิบาย 2" xfId="494"/>
    <cellStyle name="ข้อความอธิบาย 3" xfId="495"/>
    <cellStyle name="ข้อความอธิบาย 4" xfId="496"/>
    <cellStyle name="เครื่องหมายจุลภาค 2" xfId="497"/>
    <cellStyle name="เครื่องหมายจุลภาค 2 10" xfId="498"/>
    <cellStyle name="เครื่องหมายจุลภาค 2 10 2" xfId="499"/>
    <cellStyle name="เครื่องหมายจุลภาค 2 100" xfId="500"/>
    <cellStyle name="เครื่องหมายจุลภาค 2 100 2" xfId="501"/>
    <cellStyle name="เครื่องหมายจุลภาค 2 101" xfId="502"/>
    <cellStyle name="เครื่องหมายจุลภาค 2 101 2" xfId="503"/>
    <cellStyle name="เครื่องหมายจุลภาค 2 102" xfId="504"/>
    <cellStyle name="เครื่องหมายจุลภาค 2 102 2" xfId="505"/>
    <cellStyle name="เครื่องหมายจุลภาค 2 103" xfId="506"/>
    <cellStyle name="เครื่องหมายจุลภาค 2 103 2" xfId="507"/>
    <cellStyle name="เครื่องหมายจุลภาค 2 104" xfId="508"/>
    <cellStyle name="เครื่องหมายจุลภาค 2 104 2" xfId="509"/>
    <cellStyle name="เครื่องหมายจุลภาค 2 105" xfId="510"/>
    <cellStyle name="เครื่องหมายจุลภาค 2 105 2" xfId="511"/>
    <cellStyle name="เครื่องหมายจุลภาค 2 106" xfId="512"/>
    <cellStyle name="เครื่องหมายจุลภาค 2 106 2" xfId="513"/>
    <cellStyle name="เครื่องหมายจุลภาค 2 107" xfId="514"/>
    <cellStyle name="เครื่องหมายจุลภาค 2 107 2" xfId="515"/>
    <cellStyle name="เครื่องหมายจุลภาค 2 108" xfId="516"/>
    <cellStyle name="เครื่องหมายจุลภาค 2 108 2" xfId="517"/>
    <cellStyle name="เครื่องหมายจุลภาค 2 109" xfId="518"/>
    <cellStyle name="เครื่องหมายจุลภาค 2 109 2" xfId="519"/>
    <cellStyle name="เครื่องหมายจุลภาค 2 11" xfId="520"/>
    <cellStyle name="เครื่องหมายจุลภาค 2 11 2" xfId="521"/>
    <cellStyle name="เครื่องหมายจุลภาค 2 110" xfId="522"/>
    <cellStyle name="เครื่องหมายจุลภาค 2 110 2" xfId="523"/>
    <cellStyle name="เครื่องหมายจุลภาค 2 111" xfId="524"/>
    <cellStyle name="เครื่องหมายจุลภาค 2 111 2" xfId="525"/>
    <cellStyle name="เครื่องหมายจุลภาค 2 112" xfId="526"/>
    <cellStyle name="เครื่องหมายจุลภาค 2 112 2" xfId="527"/>
    <cellStyle name="เครื่องหมายจุลภาค 2 113" xfId="528"/>
    <cellStyle name="เครื่องหมายจุลภาค 2 113 2" xfId="529"/>
    <cellStyle name="เครื่องหมายจุลภาค 2 114" xfId="530"/>
    <cellStyle name="เครื่องหมายจุลภาค 2 114 2" xfId="531"/>
    <cellStyle name="เครื่องหมายจุลภาค 2 115" xfId="532"/>
    <cellStyle name="เครื่องหมายจุลภาค 2 115 2" xfId="533"/>
    <cellStyle name="เครื่องหมายจุลภาค 2 116" xfId="534"/>
    <cellStyle name="เครื่องหมายจุลภาค 2 116 2" xfId="535"/>
    <cellStyle name="เครื่องหมายจุลภาค 2 117" xfId="536"/>
    <cellStyle name="เครื่องหมายจุลภาค 2 117 2" xfId="537"/>
    <cellStyle name="เครื่องหมายจุลภาค 2 118" xfId="538"/>
    <cellStyle name="เครื่องหมายจุลภาค 2 118 2" xfId="539"/>
    <cellStyle name="เครื่องหมายจุลภาค 2 119" xfId="540"/>
    <cellStyle name="เครื่องหมายจุลภาค 2 119 2" xfId="541"/>
    <cellStyle name="เครื่องหมายจุลภาค 2 12" xfId="542"/>
    <cellStyle name="เครื่องหมายจุลภาค 2 12 2" xfId="543"/>
    <cellStyle name="เครื่องหมายจุลภาค 2 120" xfId="544"/>
    <cellStyle name="เครื่องหมายจุลภาค 2 120 2" xfId="545"/>
    <cellStyle name="เครื่องหมายจุลภาค 2 121" xfId="546"/>
    <cellStyle name="เครื่องหมายจุลภาค 2 121 2" xfId="547"/>
    <cellStyle name="เครื่องหมายจุลภาค 2 122" xfId="548"/>
    <cellStyle name="เครื่องหมายจุลภาค 2 122 2" xfId="549"/>
    <cellStyle name="เครื่องหมายจุลภาค 2 123" xfId="550"/>
    <cellStyle name="เครื่องหมายจุลภาค 2 123 2" xfId="551"/>
    <cellStyle name="เครื่องหมายจุลภาค 2 124" xfId="552"/>
    <cellStyle name="เครื่องหมายจุลภาค 2 124 2" xfId="553"/>
    <cellStyle name="เครื่องหมายจุลภาค 2 125" xfId="554"/>
    <cellStyle name="เครื่องหมายจุลภาค 2 125 2" xfId="555"/>
    <cellStyle name="เครื่องหมายจุลภาค 2 126" xfId="556"/>
    <cellStyle name="เครื่องหมายจุลภาค 2 126 2" xfId="557"/>
    <cellStyle name="เครื่องหมายจุลภาค 2 127" xfId="558"/>
    <cellStyle name="เครื่องหมายจุลภาค 2 127 2" xfId="559"/>
    <cellStyle name="เครื่องหมายจุลภาค 2 128" xfId="560"/>
    <cellStyle name="เครื่องหมายจุลภาค 2 128 2" xfId="561"/>
    <cellStyle name="เครื่องหมายจุลภาค 2 129" xfId="562"/>
    <cellStyle name="เครื่องหมายจุลภาค 2 129 2" xfId="563"/>
    <cellStyle name="เครื่องหมายจุลภาค 2 13" xfId="564"/>
    <cellStyle name="เครื่องหมายจุลภาค 2 13 2" xfId="565"/>
    <cellStyle name="เครื่องหมายจุลภาค 2 130" xfId="566"/>
    <cellStyle name="เครื่องหมายจุลภาค 2 130 2" xfId="567"/>
    <cellStyle name="เครื่องหมายจุลภาค 2 131" xfId="568"/>
    <cellStyle name="เครื่องหมายจุลภาค 2 131 2" xfId="569"/>
    <cellStyle name="เครื่องหมายจุลภาค 2 132" xfId="570"/>
    <cellStyle name="เครื่องหมายจุลภาค 2 132 2" xfId="571"/>
    <cellStyle name="เครื่องหมายจุลภาค 2 133" xfId="572"/>
    <cellStyle name="เครื่องหมายจุลภาค 2 133 2" xfId="573"/>
    <cellStyle name="เครื่องหมายจุลภาค 2 134" xfId="574"/>
    <cellStyle name="เครื่องหมายจุลภาค 2 134 2" xfId="575"/>
    <cellStyle name="เครื่องหมายจุลภาค 2 135" xfId="576"/>
    <cellStyle name="เครื่องหมายจุลภาค 2 135 2" xfId="577"/>
    <cellStyle name="เครื่องหมายจุลภาค 2 136" xfId="578"/>
    <cellStyle name="เครื่องหมายจุลภาค 2 136 2" xfId="579"/>
    <cellStyle name="เครื่องหมายจุลภาค 2 137" xfId="580"/>
    <cellStyle name="เครื่องหมายจุลภาค 2 137 2" xfId="581"/>
    <cellStyle name="เครื่องหมายจุลภาค 2 138" xfId="582"/>
    <cellStyle name="เครื่องหมายจุลภาค 2 138 2" xfId="583"/>
    <cellStyle name="เครื่องหมายจุลภาค 2 139" xfId="584"/>
    <cellStyle name="เครื่องหมายจุลภาค 2 139 2" xfId="585"/>
    <cellStyle name="เครื่องหมายจุลภาค 2 14" xfId="586"/>
    <cellStyle name="เครื่องหมายจุลภาค 2 14 2" xfId="587"/>
    <cellStyle name="เครื่องหมายจุลภาค 2 140" xfId="588"/>
    <cellStyle name="เครื่องหมายจุลภาค 2 140 2" xfId="589"/>
    <cellStyle name="เครื่องหมายจุลภาค 2 141" xfId="590"/>
    <cellStyle name="เครื่องหมายจุลภาค 2 141 2" xfId="591"/>
    <cellStyle name="เครื่องหมายจุลภาค 2 142" xfId="592"/>
    <cellStyle name="เครื่องหมายจุลภาค 2 142 2" xfId="593"/>
    <cellStyle name="เครื่องหมายจุลภาค 2 143" xfId="594"/>
    <cellStyle name="เครื่องหมายจุลภาค 2 143 2" xfId="595"/>
    <cellStyle name="เครื่องหมายจุลภาค 2 144" xfId="596"/>
    <cellStyle name="เครื่องหมายจุลภาค 2 144 2" xfId="597"/>
    <cellStyle name="เครื่องหมายจุลภาค 2 145" xfId="598"/>
    <cellStyle name="เครื่องหมายจุลภาค 2 145 2" xfId="599"/>
    <cellStyle name="เครื่องหมายจุลภาค 2 146" xfId="600"/>
    <cellStyle name="เครื่องหมายจุลภาค 2 146 2" xfId="601"/>
    <cellStyle name="เครื่องหมายจุลภาค 2 147" xfId="602"/>
    <cellStyle name="เครื่องหมายจุลภาค 2 147 2" xfId="603"/>
    <cellStyle name="เครื่องหมายจุลภาค 2 148" xfId="604"/>
    <cellStyle name="เครื่องหมายจุลภาค 2 148 2" xfId="605"/>
    <cellStyle name="เครื่องหมายจุลภาค 2 149" xfId="606"/>
    <cellStyle name="เครื่องหมายจุลภาค 2 149 2" xfId="607"/>
    <cellStyle name="เครื่องหมายจุลภาค 2 15" xfId="608"/>
    <cellStyle name="เครื่องหมายจุลภาค 2 15 2" xfId="609"/>
    <cellStyle name="เครื่องหมายจุลภาค 2 150" xfId="610"/>
    <cellStyle name="เครื่องหมายจุลภาค 2 150 2" xfId="611"/>
    <cellStyle name="เครื่องหมายจุลภาค 2 151" xfId="612"/>
    <cellStyle name="เครื่องหมายจุลภาค 2 151 2" xfId="613"/>
    <cellStyle name="เครื่องหมายจุลภาค 2 152" xfId="614"/>
    <cellStyle name="เครื่องหมายจุลภาค 2 152 2" xfId="615"/>
    <cellStyle name="เครื่องหมายจุลภาค 2 153" xfId="616"/>
    <cellStyle name="เครื่องหมายจุลภาค 2 153 2" xfId="617"/>
    <cellStyle name="เครื่องหมายจุลภาค 2 154" xfId="618"/>
    <cellStyle name="เครื่องหมายจุลภาค 2 154 2" xfId="619"/>
    <cellStyle name="เครื่องหมายจุลภาค 2 155" xfId="620"/>
    <cellStyle name="เครื่องหมายจุลภาค 2 155 2" xfId="621"/>
    <cellStyle name="เครื่องหมายจุลภาค 2 156" xfId="622"/>
    <cellStyle name="เครื่องหมายจุลภาค 2 156 2" xfId="623"/>
    <cellStyle name="เครื่องหมายจุลภาค 2 157" xfId="624"/>
    <cellStyle name="เครื่องหมายจุลภาค 2 157 2" xfId="625"/>
    <cellStyle name="เครื่องหมายจุลภาค 2 158" xfId="626"/>
    <cellStyle name="เครื่องหมายจุลภาค 2 158 2" xfId="627"/>
    <cellStyle name="เครื่องหมายจุลภาค 2 159" xfId="628"/>
    <cellStyle name="เครื่องหมายจุลภาค 2 159 2" xfId="629"/>
    <cellStyle name="เครื่องหมายจุลภาค 2 16" xfId="630"/>
    <cellStyle name="เครื่องหมายจุลภาค 2 16 2" xfId="631"/>
    <cellStyle name="เครื่องหมายจุลภาค 2 160" xfId="632"/>
    <cellStyle name="เครื่องหมายจุลภาค 2 160 2" xfId="633"/>
    <cellStyle name="เครื่องหมายจุลภาค 2 161" xfId="634"/>
    <cellStyle name="เครื่องหมายจุลภาค 2 161 2" xfId="635"/>
    <cellStyle name="เครื่องหมายจุลภาค 2 162" xfId="636"/>
    <cellStyle name="เครื่องหมายจุลภาค 2 162 2" xfId="637"/>
    <cellStyle name="เครื่องหมายจุลภาค 2 163" xfId="638"/>
    <cellStyle name="เครื่องหมายจุลภาค 2 163 2" xfId="639"/>
    <cellStyle name="เครื่องหมายจุลภาค 2 164" xfId="640"/>
    <cellStyle name="เครื่องหมายจุลภาค 2 164 2" xfId="641"/>
    <cellStyle name="เครื่องหมายจุลภาค 2 165" xfId="642"/>
    <cellStyle name="เครื่องหมายจุลภาค 2 165 2" xfId="643"/>
    <cellStyle name="เครื่องหมายจุลภาค 2 166" xfId="644"/>
    <cellStyle name="เครื่องหมายจุลภาค 2 166 2" xfId="645"/>
    <cellStyle name="เครื่องหมายจุลภาค 2 167" xfId="646"/>
    <cellStyle name="เครื่องหมายจุลภาค 2 167 2" xfId="647"/>
    <cellStyle name="เครื่องหมายจุลภาค 2 168" xfId="648"/>
    <cellStyle name="เครื่องหมายจุลภาค 2 168 2" xfId="649"/>
    <cellStyle name="เครื่องหมายจุลภาค 2 169" xfId="650"/>
    <cellStyle name="เครื่องหมายจุลภาค 2 169 2" xfId="651"/>
    <cellStyle name="เครื่องหมายจุลภาค 2 17" xfId="652"/>
    <cellStyle name="เครื่องหมายจุลภาค 2 17 2" xfId="653"/>
    <cellStyle name="เครื่องหมายจุลภาค 2 170" xfId="654"/>
    <cellStyle name="เครื่องหมายจุลภาค 2 170 2" xfId="655"/>
    <cellStyle name="เครื่องหมายจุลภาค 2 171" xfId="656"/>
    <cellStyle name="เครื่องหมายจุลภาค 2 171 2" xfId="657"/>
    <cellStyle name="เครื่องหมายจุลภาค 2 172" xfId="658"/>
    <cellStyle name="เครื่องหมายจุลภาค 2 172 2" xfId="659"/>
    <cellStyle name="เครื่องหมายจุลภาค 2 173" xfId="660"/>
    <cellStyle name="เครื่องหมายจุลภาค 2 173 2" xfId="661"/>
    <cellStyle name="เครื่องหมายจุลภาค 2 174" xfId="662"/>
    <cellStyle name="เครื่องหมายจุลภาค 2 174 2" xfId="663"/>
    <cellStyle name="เครื่องหมายจุลภาค 2 175" xfId="664"/>
    <cellStyle name="เครื่องหมายจุลภาค 2 175 2" xfId="665"/>
    <cellStyle name="เครื่องหมายจุลภาค 2 176" xfId="666"/>
    <cellStyle name="เครื่องหมายจุลภาค 2 176 2" xfId="667"/>
    <cellStyle name="เครื่องหมายจุลภาค 2 177" xfId="668"/>
    <cellStyle name="เครื่องหมายจุลภาค 2 177 2" xfId="669"/>
    <cellStyle name="เครื่องหมายจุลภาค 2 178" xfId="670"/>
    <cellStyle name="เครื่องหมายจุลภาค 2 178 2" xfId="671"/>
    <cellStyle name="เครื่องหมายจุลภาค 2 179" xfId="672"/>
    <cellStyle name="เครื่องหมายจุลภาค 2 179 2" xfId="673"/>
    <cellStyle name="เครื่องหมายจุลภาค 2 18" xfId="674"/>
    <cellStyle name="เครื่องหมายจุลภาค 2 18 2" xfId="675"/>
    <cellStyle name="เครื่องหมายจุลภาค 2 180" xfId="676"/>
    <cellStyle name="เครื่องหมายจุลภาค 2 180 2" xfId="677"/>
    <cellStyle name="เครื่องหมายจุลภาค 2 181" xfId="678"/>
    <cellStyle name="เครื่องหมายจุลภาค 2 181 2" xfId="679"/>
    <cellStyle name="เครื่องหมายจุลภาค 2 182" xfId="680"/>
    <cellStyle name="เครื่องหมายจุลภาค 2 182 2" xfId="681"/>
    <cellStyle name="เครื่องหมายจุลภาค 2 183" xfId="682"/>
    <cellStyle name="เครื่องหมายจุลภาค 2 183 2" xfId="683"/>
    <cellStyle name="เครื่องหมายจุลภาค 2 184" xfId="684"/>
    <cellStyle name="เครื่องหมายจุลภาค 2 184 2" xfId="685"/>
    <cellStyle name="เครื่องหมายจุลภาค 2 185" xfId="686"/>
    <cellStyle name="เครื่องหมายจุลภาค 2 185 2" xfId="687"/>
    <cellStyle name="เครื่องหมายจุลภาค 2 186" xfId="688"/>
    <cellStyle name="เครื่องหมายจุลภาค 2 186 2" xfId="689"/>
    <cellStyle name="เครื่องหมายจุลภาค 2 187" xfId="690"/>
    <cellStyle name="เครื่องหมายจุลภาค 2 187 2" xfId="691"/>
    <cellStyle name="เครื่องหมายจุลภาค 2 188" xfId="692"/>
    <cellStyle name="เครื่องหมายจุลภาค 2 188 2" xfId="693"/>
    <cellStyle name="เครื่องหมายจุลภาค 2 189" xfId="694"/>
    <cellStyle name="เครื่องหมายจุลภาค 2 189 2" xfId="695"/>
    <cellStyle name="เครื่องหมายจุลภาค 2 19" xfId="696"/>
    <cellStyle name="เครื่องหมายจุลภาค 2 19 2" xfId="697"/>
    <cellStyle name="เครื่องหมายจุลภาค 2 190" xfId="698"/>
    <cellStyle name="เครื่องหมายจุลภาค 2 190 2" xfId="699"/>
    <cellStyle name="เครื่องหมายจุลภาค 2 191" xfId="700"/>
    <cellStyle name="เครื่องหมายจุลภาค 2 191 2" xfId="701"/>
    <cellStyle name="เครื่องหมายจุลภาค 2 192" xfId="702"/>
    <cellStyle name="เครื่องหมายจุลภาค 2 192 2" xfId="703"/>
    <cellStyle name="เครื่องหมายจุลภาค 2 193" xfId="704"/>
    <cellStyle name="เครื่องหมายจุลภาค 2 193 2" xfId="705"/>
    <cellStyle name="เครื่องหมายจุลภาค 2 194" xfId="706"/>
    <cellStyle name="เครื่องหมายจุลภาค 2 194 2" xfId="707"/>
    <cellStyle name="เครื่องหมายจุลภาค 2 195" xfId="708"/>
    <cellStyle name="เครื่องหมายจุลภาค 2 195 2" xfId="709"/>
    <cellStyle name="เครื่องหมายจุลภาค 2 196" xfId="710"/>
    <cellStyle name="เครื่องหมายจุลภาค 2 196 2" xfId="711"/>
    <cellStyle name="เครื่องหมายจุลภาค 2 197" xfId="712"/>
    <cellStyle name="เครื่องหมายจุลภาค 2 197 2" xfId="713"/>
    <cellStyle name="เครื่องหมายจุลภาค 2 198" xfId="714"/>
    <cellStyle name="เครื่องหมายจุลภาค 2 198 2" xfId="715"/>
    <cellStyle name="เครื่องหมายจุลภาค 2 199" xfId="716"/>
    <cellStyle name="เครื่องหมายจุลภาค 2 199 2" xfId="717"/>
    <cellStyle name="เครื่องหมายจุลภาค 2 2" xfId="718"/>
    <cellStyle name="เครื่องหมายจุลภาค 2 2 10" xfId="719"/>
    <cellStyle name="เครื่องหมายจุลภาค 2 2 10 2" xfId="720"/>
    <cellStyle name="เครื่องหมายจุลภาค 2 2 100" xfId="721"/>
    <cellStyle name="เครื่องหมายจุลภาค 2 2 100 2" xfId="722"/>
    <cellStyle name="เครื่องหมายจุลภาค 2 2 101" xfId="723"/>
    <cellStyle name="เครื่องหมายจุลภาค 2 2 101 2" xfId="724"/>
    <cellStyle name="เครื่องหมายจุลภาค 2 2 102" xfId="725"/>
    <cellStyle name="เครื่องหมายจุลภาค 2 2 102 2" xfId="726"/>
    <cellStyle name="เครื่องหมายจุลภาค 2 2 103" xfId="727"/>
    <cellStyle name="เครื่องหมายจุลภาค 2 2 103 2" xfId="728"/>
    <cellStyle name="เครื่องหมายจุลภาค 2 2 104" xfId="729"/>
    <cellStyle name="เครื่องหมายจุลภาค 2 2 104 2" xfId="730"/>
    <cellStyle name="เครื่องหมายจุลภาค 2 2 105" xfId="731"/>
    <cellStyle name="เครื่องหมายจุลภาค 2 2 105 2" xfId="732"/>
    <cellStyle name="เครื่องหมายจุลภาค 2 2 106" xfId="733"/>
    <cellStyle name="เครื่องหมายจุลภาค 2 2 106 2" xfId="734"/>
    <cellStyle name="เครื่องหมายจุลภาค 2 2 107" xfId="735"/>
    <cellStyle name="เครื่องหมายจุลภาค 2 2 107 2" xfId="736"/>
    <cellStyle name="เครื่องหมายจุลภาค 2 2 108" xfId="737"/>
    <cellStyle name="เครื่องหมายจุลภาค 2 2 108 2" xfId="738"/>
    <cellStyle name="เครื่องหมายจุลภาค 2 2 109" xfId="739"/>
    <cellStyle name="เครื่องหมายจุลภาค 2 2 109 2" xfId="740"/>
    <cellStyle name="เครื่องหมายจุลภาค 2 2 11" xfId="741"/>
    <cellStyle name="เครื่องหมายจุลภาค 2 2 11 2" xfId="742"/>
    <cellStyle name="เครื่องหมายจุลภาค 2 2 110" xfId="743"/>
    <cellStyle name="เครื่องหมายจุลภาค 2 2 110 2" xfId="744"/>
    <cellStyle name="เครื่องหมายจุลภาค 2 2 111" xfId="745"/>
    <cellStyle name="เครื่องหมายจุลภาค 2 2 111 2" xfId="746"/>
    <cellStyle name="เครื่องหมายจุลภาค 2 2 112" xfId="747"/>
    <cellStyle name="เครื่องหมายจุลภาค 2 2 112 2" xfId="748"/>
    <cellStyle name="เครื่องหมายจุลภาค 2 2 113" xfId="749"/>
    <cellStyle name="เครื่องหมายจุลภาค 2 2 113 2" xfId="750"/>
    <cellStyle name="เครื่องหมายจุลภาค 2 2 114" xfId="751"/>
    <cellStyle name="เครื่องหมายจุลภาค 2 2 114 2" xfId="752"/>
    <cellStyle name="เครื่องหมายจุลภาค 2 2 115" xfId="753"/>
    <cellStyle name="เครื่องหมายจุลภาค 2 2 115 2" xfId="754"/>
    <cellStyle name="เครื่องหมายจุลภาค 2 2 116" xfId="755"/>
    <cellStyle name="เครื่องหมายจุลภาค 2 2 116 2" xfId="756"/>
    <cellStyle name="เครื่องหมายจุลภาค 2 2 117" xfId="757"/>
    <cellStyle name="เครื่องหมายจุลภาค 2 2 117 2" xfId="758"/>
    <cellStyle name="เครื่องหมายจุลภาค 2 2 118" xfId="759"/>
    <cellStyle name="เครื่องหมายจุลภาค 2 2 118 2" xfId="760"/>
    <cellStyle name="เครื่องหมายจุลภาค 2 2 119" xfId="761"/>
    <cellStyle name="เครื่องหมายจุลภาค 2 2 119 2" xfId="762"/>
    <cellStyle name="เครื่องหมายจุลภาค 2 2 12" xfId="763"/>
    <cellStyle name="เครื่องหมายจุลภาค 2 2 12 2" xfId="764"/>
    <cellStyle name="เครื่องหมายจุลภาค 2 2 120" xfId="765"/>
    <cellStyle name="เครื่องหมายจุลภาค 2 2 120 2" xfId="766"/>
    <cellStyle name="เครื่องหมายจุลภาค 2 2 121" xfId="767"/>
    <cellStyle name="เครื่องหมายจุลภาค 2 2 121 2" xfId="768"/>
    <cellStyle name="เครื่องหมายจุลภาค 2 2 122" xfId="769"/>
    <cellStyle name="เครื่องหมายจุลภาค 2 2 122 2" xfId="770"/>
    <cellStyle name="เครื่องหมายจุลภาค 2 2 123" xfId="771"/>
    <cellStyle name="เครื่องหมายจุลภาค 2 2 123 2" xfId="772"/>
    <cellStyle name="เครื่องหมายจุลภาค 2 2 124" xfId="773"/>
    <cellStyle name="เครื่องหมายจุลภาค 2 2 124 2" xfId="774"/>
    <cellStyle name="เครื่องหมายจุลภาค 2 2 125" xfId="775"/>
    <cellStyle name="เครื่องหมายจุลภาค 2 2 125 2" xfId="776"/>
    <cellStyle name="เครื่องหมายจุลภาค 2 2 126" xfId="777"/>
    <cellStyle name="เครื่องหมายจุลภาค 2 2 126 2" xfId="778"/>
    <cellStyle name="เครื่องหมายจุลภาค 2 2 127" xfId="779"/>
    <cellStyle name="เครื่องหมายจุลภาค 2 2 127 2" xfId="780"/>
    <cellStyle name="เครื่องหมายจุลภาค 2 2 128" xfId="781"/>
    <cellStyle name="เครื่องหมายจุลภาค 2 2 128 2" xfId="782"/>
    <cellStyle name="เครื่องหมายจุลภาค 2 2 129" xfId="783"/>
    <cellStyle name="เครื่องหมายจุลภาค 2 2 129 2" xfId="784"/>
    <cellStyle name="เครื่องหมายจุลภาค 2 2 13" xfId="785"/>
    <cellStyle name="เครื่องหมายจุลภาค 2 2 13 2" xfId="786"/>
    <cellStyle name="เครื่องหมายจุลภาค 2 2 130" xfId="787"/>
    <cellStyle name="เครื่องหมายจุลภาค 2 2 130 2" xfId="788"/>
    <cellStyle name="เครื่องหมายจุลภาค 2 2 131" xfId="789"/>
    <cellStyle name="เครื่องหมายจุลภาค 2 2 131 2" xfId="790"/>
    <cellStyle name="เครื่องหมายจุลภาค 2 2 132" xfId="791"/>
    <cellStyle name="เครื่องหมายจุลภาค 2 2 132 2" xfId="792"/>
    <cellStyle name="เครื่องหมายจุลภาค 2 2 133" xfId="793"/>
    <cellStyle name="เครื่องหมายจุลภาค 2 2 133 2" xfId="794"/>
    <cellStyle name="เครื่องหมายจุลภาค 2 2 134" xfId="795"/>
    <cellStyle name="เครื่องหมายจุลภาค 2 2 134 2" xfId="796"/>
    <cellStyle name="เครื่องหมายจุลภาค 2 2 135" xfId="797"/>
    <cellStyle name="เครื่องหมายจุลภาค 2 2 135 2" xfId="798"/>
    <cellStyle name="เครื่องหมายจุลภาค 2 2 136" xfId="799"/>
    <cellStyle name="เครื่องหมายจุลภาค 2 2 136 2" xfId="800"/>
    <cellStyle name="เครื่องหมายจุลภาค 2 2 137" xfId="801"/>
    <cellStyle name="เครื่องหมายจุลภาค 2 2 137 2" xfId="802"/>
    <cellStyle name="เครื่องหมายจุลภาค 2 2 138" xfId="803"/>
    <cellStyle name="เครื่องหมายจุลภาค 2 2 138 2" xfId="804"/>
    <cellStyle name="เครื่องหมายจุลภาค 2 2 139" xfId="805"/>
    <cellStyle name="เครื่องหมายจุลภาค 2 2 139 2" xfId="806"/>
    <cellStyle name="เครื่องหมายจุลภาค 2 2 14" xfId="807"/>
    <cellStyle name="เครื่องหมายจุลภาค 2 2 14 2" xfId="808"/>
    <cellStyle name="เครื่องหมายจุลภาค 2 2 140" xfId="809"/>
    <cellStyle name="เครื่องหมายจุลภาค 2 2 140 2" xfId="810"/>
    <cellStyle name="เครื่องหมายจุลภาค 2 2 141" xfId="811"/>
    <cellStyle name="เครื่องหมายจุลภาค 2 2 141 2" xfId="812"/>
    <cellStyle name="เครื่องหมายจุลภาค 2 2 142" xfId="813"/>
    <cellStyle name="เครื่องหมายจุลภาค 2 2 142 2" xfId="814"/>
    <cellStyle name="เครื่องหมายจุลภาค 2 2 143" xfId="815"/>
    <cellStyle name="เครื่องหมายจุลภาค 2 2 143 2" xfId="816"/>
    <cellStyle name="เครื่องหมายจุลภาค 2 2 144" xfId="817"/>
    <cellStyle name="เครื่องหมายจุลภาค 2 2 144 2" xfId="818"/>
    <cellStyle name="เครื่องหมายจุลภาค 2 2 145" xfId="819"/>
    <cellStyle name="เครื่องหมายจุลภาค 2 2 145 2" xfId="820"/>
    <cellStyle name="เครื่องหมายจุลภาค 2 2 146" xfId="821"/>
    <cellStyle name="เครื่องหมายจุลภาค 2 2 146 2" xfId="822"/>
    <cellStyle name="เครื่องหมายจุลภาค 2 2 147" xfId="823"/>
    <cellStyle name="เครื่องหมายจุลภาค 2 2 147 2" xfId="824"/>
    <cellStyle name="เครื่องหมายจุลภาค 2 2 148" xfId="825"/>
    <cellStyle name="เครื่องหมายจุลภาค 2 2 148 2" xfId="826"/>
    <cellStyle name="เครื่องหมายจุลภาค 2 2 149" xfId="827"/>
    <cellStyle name="เครื่องหมายจุลภาค 2 2 149 2" xfId="828"/>
    <cellStyle name="เครื่องหมายจุลภาค 2 2 15" xfId="829"/>
    <cellStyle name="เครื่องหมายจุลภาค 2 2 15 2" xfId="830"/>
    <cellStyle name="เครื่องหมายจุลภาค 2 2 150" xfId="831"/>
    <cellStyle name="เครื่องหมายจุลภาค 2 2 150 2" xfId="832"/>
    <cellStyle name="เครื่องหมายจุลภาค 2 2 151" xfId="833"/>
    <cellStyle name="เครื่องหมายจุลภาค 2 2 151 2" xfId="834"/>
    <cellStyle name="เครื่องหมายจุลภาค 2 2 152" xfId="835"/>
    <cellStyle name="เครื่องหมายจุลภาค 2 2 152 2" xfId="836"/>
    <cellStyle name="เครื่องหมายจุลภาค 2 2 153" xfId="837"/>
    <cellStyle name="เครื่องหมายจุลภาค 2 2 153 2" xfId="838"/>
    <cellStyle name="เครื่องหมายจุลภาค 2 2 154" xfId="839"/>
    <cellStyle name="เครื่องหมายจุลภาค 2 2 154 2" xfId="840"/>
    <cellStyle name="เครื่องหมายจุลภาค 2 2 155" xfId="841"/>
    <cellStyle name="เครื่องหมายจุลภาค 2 2 155 2" xfId="842"/>
    <cellStyle name="เครื่องหมายจุลภาค 2 2 156" xfId="843"/>
    <cellStyle name="เครื่องหมายจุลภาค 2 2 156 2" xfId="844"/>
    <cellStyle name="เครื่องหมายจุลภาค 2 2 157" xfId="845"/>
    <cellStyle name="เครื่องหมายจุลภาค 2 2 157 2" xfId="846"/>
    <cellStyle name="เครื่องหมายจุลภาค 2 2 158" xfId="847"/>
    <cellStyle name="เครื่องหมายจุลภาค 2 2 158 2" xfId="848"/>
    <cellStyle name="เครื่องหมายจุลภาค 2 2 159" xfId="849"/>
    <cellStyle name="เครื่องหมายจุลภาค 2 2 159 2" xfId="850"/>
    <cellStyle name="เครื่องหมายจุลภาค 2 2 16" xfId="851"/>
    <cellStyle name="เครื่องหมายจุลภาค 2 2 16 2" xfId="852"/>
    <cellStyle name="เครื่องหมายจุลภาค 2 2 160" xfId="853"/>
    <cellStyle name="เครื่องหมายจุลภาค 2 2 160 2" xfId="854"/>
    <cellStyle name="เครื่องหมายจุลภาค 2 2 161" xfId="855"/>
    <cellStyle name="เครื่องหมายจุลภาค 2 2 161 2" xfId="856"/>
    <cellStyle name="เครื่องหมายจุลภาค 2 2 162" xfId="857"/>
    <cellStyle name="เครื่องหมายจุลภาค 2 2 162 2" xfId="858"/>
    <cellStyle name="เครื่องหมายจุลภาค 2 2 163" xfId="859"/>
    <cellStyle name="เครื่องหมายจุลภาค 2 2 163 2" xfId="860"/>
    <cellStyle name="เครื่องหมายจุลภาค 2 2 164" xfId="861"/>
    <cellStyle name="เครื่องหมายจุลภาค 2 2 164 2" xfId="862"/>
    <cellStyle name="เครื่องหมายจุลภาค 2 2 165" xfId="863"/>
    <cellStyle name="เครื่องหมายจุลภาค 2 2 165 2" xfId="864"/>
    <cellStyle name="เครื่องหมายจุลภาค 2 2 166" xfId="865"/>
    <cellStyle name="เครื่องหมายจุลภาค 2 2 166 2" xfId="866"/>
    <cellStyle name="เครื่องหมายจุลภาค 2 2 167" xfId="867"/>
    <cellStyle name="เครื่องหมายจุลภาค 2 2 167 2" xfId="868"/>
    <cellStyle name="เครื่องหมายจุลภาค 2 2 168" xfId="869"/>
    <cellStyle name="เครื่องหมายจุลภาค 2 2 168 2" xfId="870"/>
    <cellStyle name="เครื่องหมายจุลภาค 2 2 169" xfId="871"/>
    <cellStyle name="เครื่องหมายจุลภาค 2 2 169 2" xfId="872"/>
    <cellStyle name="เครื่องหมายจุลภาค 2 2 17" xfId="873"/>
    <cellStyle name="เครื่องหมายจุลภาค 2 2 17 2" xfId="874"/>
    <cellStyle name="เครื่องหมายจุลภาค 2 2 170" xfId="875"/>
    <cellStyle name="เครื่องหมายจุลภาค 2 2 170 2" xfId="876"/>
    <cellStyle name="เครื่องหมายจุลภาค 2 2 171" xfId="877"/>
    <cellStyle name="เครื่องหมายจุลภาค 2 2 171 2" xfId="878"/>
    <cellStyle name="เครื่องหมายจุลภาค 2 2 172" xfId="879"/>
    <cellStyle name="เครื่องหมายจุลภาค 2 2 172 2" xfId="880"/>
    <cellStyle name="เครื่องหมายจุลภาค 2 2 173" xfId="881"/>
    <cellStyle name="เครื่องหมายจุลภาค 2 2 173 2" xfId="882"/>
    <cellStyle name="เครื่องหมายจุลภาค 2 2 174" xfId="883"/>
    <cellStyle name="เครื่องหมายจุลภาค 2 2 174 2" xfId="884"/>
    <cellStyle name="เครื่องหมายจุลภาค 2 2 175" xfId="885"/>
    <cellStyle name="เครื่องหมายจุลภาค 2 2 175 2" xfId="886"/>
    <cellStyle name="เครื่องหมายจุลภาค 2 2 176" xfId="887"/>
    <cellStyle name="เครื่องหมายจุลภาค 2 2 176 2" xfId="888"/>
    <cellStyle name="เครื่องหมายจุลภาค 2 2 177" xfId="889"/>
    <cellStyle name="เครื่องหมายจุลภาค 2 2 177 2" xfId="890"/>
    <cellStyle name="เครื่องหมายจุลภาค 2 2 178" xfId="891"/>
    <cellStyle name="เครื่องหมายจุลภาค 2 2 178 2" xfId="892"/>
    <cellStyle name="เครื่องหมายจุลภาค 2 2 179" xfId="893"/>
    <cellStyle name="เครื่องหมายจุลภาค 2 2 179 2" xfId="894"/>
    <cellStyle name="เครื่องหมายจุลภาค 2 2 18" xfId="895"/>
    <cellStyle name="เครื่องหมายจุลภาค 2 2 18 2" xfId="896"/>
    <cellStyle name="เครื่องหมายจุลภาค 2 2 180" xfId="897"/>
    <cellStyle name="เครื่องหมายจุลภาค 2 2 180 2" xfId="898"/>
    <cellStyle name="เครื่องหมายจุลภาค 2 2 181" xfId="899"/>
    <cellStyle name="เครื่องหมายจุลภาค 2 2 181 2" xfId="900"/>
    <cellStyle name="เครื่องหมายจุลภาค 2 2 182" xfId="901"/>
    <cellStyle name="เครื่องหมายจุลภาค 2 2 182 2" xfId="902"/>
    <cellStyle name="เครื่องหมายจุลภาค 2 2 183" xfId="903"/>
    <cellStyle name="เครื่องหมายจุลภาค 2 2 183 2" xfId="904"/>
    <cellStyle name="เครื่องหมายจุลภาค 2 2 184" xfId="905"/>
    <cellStyle name="เครื่องหมายจุลภาค 2 2 184 2" xfId="906"/>
    <cellStyle name="เครื่องหมายจุลภาค 2 2 185" xfId="907"/>
    <cellStyle name="เครื่องหมายจุลภาค 2 2 185 2" xfId="908"/>
    <cellStyle name="เครื่องหมายจุลภาค 2 2 186" xfId="909"/>
    <cellStyle name="เครื่องหมายจุลภาค 2 2 186 2" xfId="910"/>
    <cellStyle name="เครื่องหมายจุลภาค 2 2 187" xfId="911"/>
    <cellStyle name="เครื่องหมายจุลภาค 2 2 187 2" xfId="912"/>
    <cellStyle name="เครื่องหมายจุลภาค 2 2 188" xfId="913"/>
    <cellStyle name="เครื่องหมายจุลภาค 2 2 188 2" xfId="914"/>
    <cellStyle name="เครื่องหมายจุลภาค 2 2 189" xfId="915"/>
    <cellStyle name="เครื่องหมายจุลภาค 2 2 189 2" xfId="916"/>
    <cellStyle name="เครื่องหมายจุลภาค 2 2 19" xfId="917"/>
    <cellStyle name="เครื่องหมายจุลภาค 2 2 19 2" xfId="918"/>
    <cellStyle name="เครื่องหมายจุลภาค 2 2 190" xfId="919"/>
    <cellStyle name="เครื่องหมายจุลภาค 2 2 190 2" xfId="920"/>
    <cellStyle name="เครื่องหมายจุลภาค 2 2 191" xfId="921"/>
    <cellStyle name="เครื่องหมายจุลภาค 2 2 191 2" xfId="922"/>
    <cellStyle name="เครื่องหมายจุลภาค 2 2 192" xfId="923"/>
    <cellStyle name="เครื่องหมายจุลภาค 2 2 192 2" xfId="924"/>
    <cellStyle name="เครื่องหมายจุลภาค 2 2 193" xfId="925"/>
    <cellStyle name="เครื่องหมายจุลภาค 2 2 193 2" xfId="926"/>
    <cellStyle name="เครื่องหมายจุลภาค 2 2 194" xfId="927"/>
    <cellStyle name="เครื่องหมายจุลภาค 2 2 194 2" xfId="928"/>
    <cellStyle name="เครื่องหมายจุลภาค 2 2 195" xfId="929"/>
    <cellStyle name="เครื่องหมายจุลภาค 2 2 195 2" xfId="930"/>
    <cellStyle name="เครื่องหมายจุลภาค 2 2 196" xfId="931"/>
    <cellStyle name="เครื่องหมายจุลภาค 2 2 196 2" xfId="932"/>
    <cellStyle name="เครื่องหมายจุลภาค 2 2 197" xfId="933"/>
    <cellStyle name="เครื่องหมายจุลภาค 2 2 197 2" xfId="934"/>
    <cellStyle name="เครื่องหมายจุลภาค 2 2 198" xfId="935"/>
    <cellStyle name="เครื่องหมายจุลภาค 2 2 198 2" xfId="936"/>
    <cellStyle name="เครื่องหมายจุลภาค 2 2 199" xfId="937"/>
    <cellStyle name="เครื่องหมายจุลภาค 2 2 199 2" xfId="938"/>
    <cellStyle name="เครื่องหมายจุลภาค 2 2 2" xfId="939"/>
    <cellStyle name="เครื่องหมายจุลภาค 2 2 2 10" xfId="940"/>
    <cellStyle name="เครื่องหมายจุลภาค 2 2 2 100" xfId="941"/>
    <cellStyle name="เครื่องหมายจุลภาค 2 2 2 101" xfId="942"/>
    <cellStyle name="เครื่องหมายจุลภาค 2 2 2 102" xfId="943"/>
    <cellStyle name="เครื่องหมายจุลภาค 2 2 2 103" xfId="944"/>
    <cellStyle name="เครื่องหมายจุลภาค 2 2 2 104" xfId="945"/>
    <cellStyle name="เครื่องหมายจุลภาค 2 2 2 105" xfId="946"/>
    <cellStyle name="เครื่องหมายจุลภาค 2 2 2 106" xfId="947"/>
    <cellStyle name="เครื่องหมายจุลภาค 2 2 2 107" xfId="948"/>
    <cellStyle name="เครื่องหมายจุลภาค 2 2 2 108" xfId="949"/>
    <cellStyle name="เครื่องหมายจุลภาค 2 2 2 109" xfId="950"/>
    <cellStyle name="เครื่องหมายจุลภาค 2 2 2 11" xfId="951"/>
    <cellStyle name="เครื่องหมายจุลภาค 2 2 2 110" xfId="952"/>
    <cellStyle name="เครื่องหมายจุลภาค 2 2 2 111" xfId="953"/>
    <cellStyle name="เครื่องหมายจุลภาค 2 2 2 112" xfId="954"/>
    <cellStyle name="เครื่องหมายจุลภาค 2 2 2 113" xfId="955"/>
    <cellStyle name="เครื่องหมายจุลภาค 2 2 2 114" xfId="956"/>
    <cellStyle name="เครื่องหมายจุลภาค 2 2 2 115" xfId="957"/>
    <cellStyle name="เครื่องหมายจุลภาค 2 2 2 116" xfId="958"/>
    <cellStyle name="เครื่องหมายจุลภาค 2 2 2 117" xfId="959"/>
    <cellStyle name="เครื่องหมายจุลภาค 2 2 2 118" xfId="960"/>
    <cellStyle name="เครื่องหมายจุลภาค 2 2 2 119" xfId="961"/>
    <cellStyle name="เครื่องหมายจุลภาค 2 2 2 12" xfId="962"/>
    <cellStyle name="เครื่องหมายจุลภาค 2 2 2 120" xfId="963"/>
    <cellStyle name="เครื่องหมายจุลภาค 2 2 2 121" xfId="964"/>
    <cellStyle name="เครื่องหมายจุลภาค 2 2 2 122" xfId="965"/>
    <cellStyle name="เครื่องหมายจุลภาค 2 2 2 123" xfId="966"/>
    <cellStyle name="เครื่องหมายจุลภาค 2 2 2 124" xfId="967"/>
    <cellStyle name="เครื่องหมายจุลภาค 2 2 2 125" xfId="968"/>
    <cellStyle name="เครื่องหมายจุลภาค 2 2 2 126" xfId="969"/>
    <cellStyle name="เครื่องหมายจุลภาค 2 2 2 127" xfId="970"/>
    <cellStyle name="เครื่องหมายจุลภาค 2 2 2 128" xfId="971"/>
    <cellStyle name="เครื่องหมายจุลภาค 2 2 2 129" xfId="972"/>
    <cellStyle name="เครื่องหมายจุลภาค 2 2 2 13" xfId="973"/>
    <cellStyle name="เครื่องหมายจุลภาค 2 2 2 130" xfId="974"/>
    <cellStyle name="เครื่องหมายจุลภาค 2 2 2 131" xfId="975"/>
    <cellStyle name="เครื่องหมายจุลภาค 2 2 2 132" xfId="976"/>
    <cellStyle name="เครื่องหมายจุลภาค 2 2 2 133" xfId="977"/>
    <cellStyle name="เครื่องหมายจุลภาค 2 2 2 134" xfId="978"/>
    <cellStyle name="เครื่องหมายจุลภาค 2 2 2 135" xfId="979"/>
    <cellStyle name="เครื่องหมายจุลภาค 2 2 2 136" xfId="980"/>
    <cellStyle name="เครื่องหมายจุลภาค 2 2 2 137" xfId="981"/>
    <cellStyle name="เครื่องหมายจุลภาค 2 2 2 138" xfId="982"/>
    <cellStyle name="เครื่องหมายจุลภาค 2 2 2 139" xfId="983"/>
    <cellStyle name="เครื่องหมายจุลภาค 2 2 2 14" xfId="984"/>
    <cellStyle name="เครื่องหมายจุลภาค 2 2 2 140" xfId="985"/>
    <cellStyle name="เครื่องหมายจุลภาค 2 2 2 141" xfId="986"/>
    <cellStyle name="เครื่องหมายจุลภาค 2 2 2 142" xfId="987"/>
    <cellStyle name="เครื่องหมายจุลภาค 2 2 2 143" xfId="988"/>
    <cellStyle name="เครื่องหมายจุลภาค 2 2 2 144" xfId="989"/>
    <cellStyle name="เครื่องหมายจุลภาค 2 2 2 145" xfId="990"/>
    <cellStyle name="เครื่องหมายจุลภาค 2 2 2 146" xfId="991"/>
    <cellStyle name="เครื่องหมายจุลภาค 2 2 2 147" xfId="992"/>
    <cellStyle name="เครื่องหมายจุลภาค 2 2 2 148" xfId="993"/>
    <cellStyle name="เครื่องหมายจุลภาค 2 2 2 149" xfId="994"/>
    <cellStyle name="เครื่องหมายจุลภาค 2 2 2 15" xfId="995"/>
    <cellStyle name="เครื่องหมายจุลภาค 2 2 2 150" xfId="996"/>
    <cellStyle name="เครื่องหมายจุลภาค 2 2 2 151" xfId="997"/>
    <cellStyle name="เครื่องหมายจุลภาค 2 2 2 152" xfId="998"/>
    <cellStyle name="เครื่องหมายจุลภาค 2 2 2 153" xfId="999"/>
    <cellStyle name="เครื่องหมายจุลภาค 2 2 2 154" xfId="1000"/>
    <cellStyle name="เครื่องหมายจุลภาค 2 2 2 155" xfId="1001"/>
    <cellStyle name="เครื่องหมายจุลภาค 2 2 2 156" xfId="1002"/>
    <cellStyle name="เครื่องหมายจุลภาค 2 2 2 157" xfId="1003"/>
    <cellStyle name="เครื่องหมายจุลภาค 2 2 2 158" xfId="1004"/>
    <cellStyle name="เครื่องหมายจุลภาค 2 2 2 159" xfId="1005"/>
    <cellStyle name="เครื่องหมายจุลภาค 2 2 2 16" xfId="1006"/>
    <cellStyle name="เครื่องหมายจุลภาค 2 2 2 160" xfId="1007"/>
    <cellStyle name="เครื่องหมายจุลภาค 2 2 2 161" xfId="1008"/>
    <cellStyle name="เครื่องหมายจุลภาค 2 2 2 162" xfId="1009"/>
    <cellStyle name="เครื่องหมายจุลภาค 2 2 2 163" xfId="1010"/>
    <cellStyle name="เครื่องหมายจุลภาค 2 2 2 164" xfId="1011"/>
    <cellStyle name="เครื่องหมายจุลภาค 2 2 2 165" xfId="1012"/>
    <cellStyle name="เครื่องหมายจุลภาค 2 2 2 166" xfId="1013"/>
    <cellStyle name="เครื่องหมายจุลภาค 2 2 2 167" xfId="1014"/>
    <cellStyle name="เครื่องหมายจุลภาค 2 2 2 168" xfId="1015"/>
    <cellStyle name="เครื่องหมายจุลภาค 2 2 2 169" xfId="1016"/>
    <cellStyle name="เครื่องหมายจุลภาค 2 2 2 17" xfId="1017"/>
    <cellStyle name="เครื่องหมายจุลภาค 2 2 2 170" xfId="1018"/>
    <cellStyle name="เครื่องหมายจุลภาค 2 2 2 171" xfId="1019"/>
    <cellStyle name="เครื่องหมายจุลภาค 2 2 2 172" xfId="1020"/>
    <cellStyle name="เครื่องหมายจุลภาค 2 2 2 173" xfId="1021"/>
    <cellStyle name="เครื่องหมายจุลภาค 2 2 2 174" xfId="1022"/>
    <cellStyle name="เครื่องหมายจุลภาค 2 2 2 175" xfId="1023"/>
    <cellStyle name="เครื่องหมายจุลภาค 2 2 2 176" xfId="1024"/>
    <cellStyle name="เครื่องหมายจุลภาค 2 2 2 177" xfId="1025"/>
    <cellStyle name="เครื่องหมายจุลภาค 2 2 2 178" xfId="1026"/>
    <cellStyle name="เครื่องหมายจุลภาค 2 2 2 179" xfId="1027"/>
    <cellStyle name="เครื่องหมายจุลภาค 2 2 2 18" xfId="1028"/>
    <cellStyle name="เครื่องหมายจุลภาค 2 2 2 180" xfId="1029"/>
    <cellStyle name="เครื่องหมายจุลภาค 2 2 2 181" xfId="1030"/>
    <cellStyle name="เครื่องหมายจุลภาค 2 2 2 182" xfId="1031"/>
    <cellStyle name="เครื่องหมายจุลภาค 2 2 2 183" xfId="1032"/>
    <cellStyle name="เครื่องหมายจุลภาค 2 2 2 184" xfId="1033"/>
    <cellStyle name="เครื่องหมายจุลภาค 2 2 2 185" xfId="1034"/>
    <cellStyle name="เครื่องหมายจุลภาค 2 2 2 186" xfId="1035"/>
    <cellStyle name="เครื่องหมายจุลภาค 2 2 2 187" xfId="1036"/>
    <cellStyle name="เครื่องหมายจุลภาค 2 2 2 188" xfId="1037"/>
    <cellStyle name="เครื่องหมายจุลภาค 2 2 2 189" xfId="1038"/>
    <cellStyle name="เครื่องหมายจุลภาค 2 2 2 19" xfId="1039"/>
    <cellStyle name="เครื่องหมายจุลภาค 2 2 2 190" xfId="1040"/>
    <cellStyle name="เครื่องหมายจุลภาค 2 2 2 191" xfId="1041"/>
    <cellStyle name="เครื่องหมายจุลภาค 2 2 2 192" xfId="1042"/>
    <cellStyle name="เครื่องหมายจุลภาค 2 2 2 193" xfId="1043"/>
    <cellStyle name="เครื่องหมายจุลภาค 2 2 2 194" xfId="1044"/>
    <cellStyle name="เครื่องหมายจุลภาค 2 2 2 195" xfId="1045"/>
    <cellStyle name="เครื่องหมายจุลภาค 2 2 2 196" xfId="1046"/>
    <cellStyle name="เครื่องหมายจุลภาค 2 2 2 197" xfId="1047"/>
    <cellStyle name="เครื่องหมายจุลภาค 2 2 2 198" xfId="1048"/>
    <cellStyle name="เครื่องหมายจุลภาค 2 2 2 199" xfId="1049"/>
    <cellStyle name="เครื่องหมายจุลภาค 2 2 2 2" xfId="1050"/>
    <cellStyle name="เครื่องหมายจุลภาค 2 2 2 20" xfId="1051"/>
    <cellStyle name="เครื่องหมายจุลภาค 2 2 2 200" xfId="1052"/>
    <cellStyle name="เครื่องหมายจุลภาค 2 2 2 201" xfId="1053"/>
    <cellStyle name="เครื่องหมายจุลภาค 2 2 2 202" xfId="1054"/>
    <cellStyle name="เครื่องหมายจุลภาค 2 2 2 203" xfId="1055"/>
    <cellStyle name="เครื่องหมายจุลภาค 2 2 2 204" xfId="1056"/>
    <cellStyle name="เครื่องหมายจุลภาค 2 2 2 205" xfId="1057"/>
    <cellStyle name="เครื่องหมายจุลภาค 2 2 2 206" xfId="1058"/>
    <cellStyle name="เครื่องหมายจุลภาค 2 2 2 207" xfId="1059"/>
    <cellStyle name="เครื่องหมายจุลภาค 2 2 2 208" xfId="1060"/>
    <cellStyle name="เครื่องหมายจุลภาค 2 2 2 209" xfId="1061"/>
    <cellStyle name="เครื่องหมายจุลภาค 2 2 2 21" xfId="1062"/>
    <cellStyle name="เครื่องหมายจุลภาค 2 2 2 210" xfId="1063"/>
    <cellStyle name="เครื่องหมายจุลภาค 2 2 2 211" xfId="1064"/>
    <cellStyle name="เครื่องหมายจุลภาค 2 2 2 212" xfId="1065"/>
    <cellStyle name="เครื่องหมายจุลภาค 2 2 2 213" xfId="1066"/>
    <cellStyle name="เครื่องหมายจุลภาค 2 2 2 214" xfId="1067"/>
    <cellStyle name="เครื่องหมายจุลภาค 2 2 2 215" xfId="1068"/>
    <cellStyle name="เครื่องหมายจุลภาค 2 2 2 216" xfId="1069"/>
    <cellStyle name="เครื่องหมายจุลภาค 2 2 2 217" xfId="1070"/>
    <cellStyle name="เครื่องหมายจุลภาค 2 2 2 218" xfId="1071"/>
    <cellStyle name="เครื่องหมายจุลภาค 2 2 2 219" xfId="1072"/>
    <cellStyle name="เครื่องหมายจุลภาค 2 2 2 22" xfId="1073"/>
    <cellStyle name="เครื่องหมายจุลภาค 2 2 2 220" xfId="1074"/>
    <cellStyle name="เครื่องหมายจุลภาค 2 2 2 221" xfId="1075"/>
    <cellStyle name="เครื่องหมายจุลภาค 2 2 2 222" xfId="1076"/>
    <cellStyle name="เครื่องหมายจุลภาค 2 2 2 223" xfId="1077"/>
    <cellStyle name="เครื่องหมายจุลภาค 2 2 2 224" xfId="1078"/>
    <cellStyle name="เครื่องหมายจุลภาค 2 2 2 225" xfId="1079"/>
    <cellStyle name="เครื่องหมายจุลภาค 2 2 2 226" xfId="1080"/>
    <cellStyle name="เครื่องหมายจุลภาค 2 2 2 227" xfId="1081"/>
    <cellStyle name="เครื่องหมายจุลภาค 2 2 2 228" xfId="1082"/>
    <cellStyle name="เครื่องหมายจุลภาค 2 2 2 229" xfId="1083"/>
    <cellStyle name="เครื่องหมายจุลภาค 2 2 2 23" xfId="1084"/>
    <cellStyle name="เครื่องหมายจุลภาค 2 2 2 230" xfId="1085"/>
    <cellStyle name="เครื่องหมายจุลภาค 2 2 2 231" xfId="1086"/>
    <cellStyle name="เครื่องหมายจุลภาค 2 2 2 232" xfId="1087"/>
    <cellStyle name="เครื่องหมายจุลภาค 2 2 2 233" xfId="1088"/>
    <cellStyle name="เครื่องหมายจุลภาค 2 2 2 234" xfId="1089"/>
    <cellStyle name="เครื่องหมายจุลภาค 2 2 2 235" xfId="1090"/>
    <cellStyle name="เครื่องหมายจุลภาค 2 2 2 236" xfId="1091"/>
    <cellStyle name="เครื่องหมายจุลภาค 2 2 2 237" xfId="1092"/>
    <cellStyle name="เครื่องหมายจุลภาค 2 2 2 238" xfId="1093"/>
    <cellStyle name="เครื่องหมายจุลภาค 2 2 2 239" xfId="1094"/>
    <cellStyle name="เครื่องหมายจุลภาค 2 2 2 24" xfId="1095"/>
    <cellStyle name="เครื่องหมายจุลภาค 2 2 2 240" xfId="1096"/>
    <cellStyle name="เครื่องหมายจุลภาค 2 2 2 241" xfId="1097"/>
    <cellStyle name="เครื่องหมายจุลภาค 2 2 2 242" xfId="1098"/>
    <cellStyle name="เครื่องหมายจุลภาค 2 2 2 243" xfId="1099"/>
    <cellStyle name="เครื่องหมายจุลภาค 2 2 2 244" xfId="1100"/>
    <cellStyle name="เครื่องหมายจุลภาค 2 2 2 245" xfId="1101"/>
    <cellStyle name="เครื่องหมายจุลภาค 2 2 2 246" xfId="1102"/>
    <cellStyle name="เครื่องหมายจุลภาค 2 2 2 247" xfId="1103"/>
    <cellStyle name="เครื่องหมายจุลภาค 2 2 2 248" xfId="1104"/>
    <cellStyle name="เครื่องหมายจุลภาค 2 2 2 249" xfId="1105"/>
    <cellStyle name="เครื่องหมายจุลภาค 2 2 2 25" xfId="1106"/>
    <cellStyle name="เครื่องหมายจุลภาค 2 2 2 250" xfId="1107"/>
    <cellStyle name="เครื่องหมายจุลภาค 2 2 2 251" xfId="1108"/>
    <cellStyle name="เครื่องหมายจุลภาค 2 2 2 252" xfId="1109"/>
    <cellStyle name="เครื่องหมายจุลภาค 2 2 2 26" xfId="1110"/>
    <cellStyle name="เครื่องหมายจุลภาค 2 2 2 27" xfId="1111"/>
    <cellStyle name="เครื่องหมายจุลภาค 2 2 2 28" xfId="1112"/>
    <cellStyle name="เครื่องหมายจุลภาค 2 2 2 29" xfId="1113"/>
    <cellStyle name="เครื่องหมายจุลภาค 2 2 2 3" xfId="1114"/>
    <cellStyle name="เครื่องหมายจุลภาค 2 2 2 30" xfId="1115"/>
    <cellStyle name="เครื่องหมายจุลภาค 2 2 2 31" xfId="1116"/>
    <cellStyle name="เครื่องหมายจุลภาค 2 2 2 32" xfId="1117"/>
    <cellStyle name="เครื่องหมายจุลภาค 2 2 2 33" xfId="1118"/>
    <cellStyle name="เครื่องหมายจุลภาค 2 2 2 34" xfId="1119"/>
    <cellStyle name="เครื่องหมายจุลภาค 2 2 2 35" xfId="1120"/>
    <cellStyle name="เครื่องหมายจุลภาค 2 2 2 36" xfId="1121"/>
    <cellStyle name="เครื่องหมายจุลภาค 2 2 2 37" xfId="1122"/>
    <cellStyle name="เครื่องหมายจุลภาค 2 2 2 38" xfId="1123"/>
    <cellStyle name="เครื่องหมายจุลภาค 2 2 2 39" xfId="1124"/>
    <cellStyle name="เครื่องหมายจุลภาค 2 2 2 4" xfId="1125"/>
    <cellStyle name="เครื่องหมายจุลภาค 2 2 2 40" xfId="1126"/>
    <cellStyle name="เครื่องหมายจุลภาค 2 2 2 41" xfId="1127"/>
    <cellStyle name="เครื่องหมายจุลภาค 2 2 2 42" xfId="1128"/>
    <cellStyle name="เครื่องหมายจุลภาค 2 2 2 43" xfId="1129"/>
    <cellStyle name="เครื่องหมายจุลภาค 2 2 2 44" xfId="1130"/>
    <cellStyle name="เครื่องหมายจุลภาค 2 2 2 45" xfId="1131"/>
    <cellStyle name="เครื่องหมายจุลภาค 2 2 2 46" xfId="1132"/>
    <cellStyle name="เครื่องหมายจุลภาค 2 2 2 47" xfId="1133"/>
    <cellStyle name="เครื่องหมายจุลภาค 2 2 2 48" xfId="1134"/>
    <cellStyle name="เครื่องหมายจุลภาค 2 2 2 49" xfId="1135"/>
    <cellStyle name="เครื่องหมายจุลภาค 2 2 2 5" xfId="1136"/>
    <cellStyle name="เครื่องหมายจุลภาค 2 2 2 50" xfId="1137"/>
    <cellStyle name="เครื่องหมายจุลภาค 2 2 2 51" xfId="1138"/>
    <cellStyle name="เครื่องหมายจุลภาค 2 2 2 52" xfId="1139"/>
    <cellStyle name="เครื่องหมายจุลภาค 2 2 2 53" xfId="1140"/>
    <cellStyle name="เครื่องหมายจุลภาค 2 2 2 54" xfId="1141"/>
    <cellStyle name="เครื่องหมายจุลภาค 2 2 2 55" xfId="1142"/>
    <cellStyle name="เครื่องหมายจุลภาค 2 2 2 56" xfId="1143"/>
    <cellStyle name="เครื่องหมายจุลภาค 2 2 2 57" xfId="1144"/>
    <cellStyle name="เครื่องหมายจุลภาค 2 2 2 58" xfId="1145"/>
    <cellStyle name="เครื่องหมายจุลภาค 2 2 2 59" xfId="1146"/>
    <cellStyle name="เครื่องหมายจุลภาค 2 2 2 6" xfId="1147"/>
    <cellStyle name="เครื่องหมายจุลภาค 2 2 2 60" xfId="1148"/>
    <cellStyle name="เครื่องหมายจุลภาค 2 2 2 61" xfId="1149"/>
    <cellStyle name="เครื่องหมายจุลภาค 2 2 2 62" xfId="1150"/>
    <cellStyle name="เครื่องหมายจุลภาค 2 2 2 63" xfId="1151"/>
    <cellStyle name="เครื่องหมายจุลภาค 2 2 2 64" xfId="1152"/>
    <cellStyle name="เครื่องหมายจุลภาค 2 2 2 65" xfId="1153"/>
    <cellStyle name="เครื่องหมายจุลภาค 2 2 2 66" xfId="1154"/>
    <cellStyle name="เครื่องหมายจุลภาค 2 2 2 67" xfId="1155"/>
    <cellStyle name="เครื่องหมายจุลภาค 2 2 2 68" xfId="1156"/>
    <cellStyle name="เครื่องหมายจุลภาค 2 2 2 69" xfId="1157"/>
    <cellStyle name="เครื่องหมายจุลภาค 2 2 2 7" xfId="1158"/>
    <cellStyle name="เครื่องหมายจุลภาค 2 2 2 70" xfId="1159"/>
    <cellStyle name="เครื่องหมายจุลภาค 2 2 2 71" xfId="1160"/>
    <cellStyle name="เครื่องหมายจุลภาค 2 2 2 72" xfId="1161"/>
    <cellStyle name="เครื่องหมายจุลภาค 2 2 2 73" xfId="1162"/>
    <cellStyle name="เครื่องหมายจุลภาค 2 2 2 74" xfId="1163"/>
    <cellStyle name="เครื่องหมายจุลภาค 2 2 2 75" xfId="1164"/>
    <cellStyle name="เครื่องหมายจุลภาค 2 2 2 76" xfId="1165"/>
    <cellStyle name="เครื่องหมายจุลภาค 2 2 2 77" xfId="1166"/>
    <cellStyle name="เครื่องหมายจุลภาค 2 2 2 78" xfId="1167"/>
    <cellStyle name="เครื่องหมายจุลภาค 2 2 2 79" xfId="1168"/>
    <cellStyle name="เครื่องหมายจุลภาค 2 2 2 8" xfId="1169"/>
    <cellStyle name="เครื่องหมายจุลภาค 2 2 2 80" xfId="1170"/>
    <cellStyle name="เครื่องหมายจุลภาค 2 2 2 81" xfId="1171"/>
    <cellStyle name="เครื่องหมายจุลภาค 2 2 2 82" xfId="1172"/>
    <cellStyle name="เครื่องหมายจุลภาค 2 2 2 83" xfId="1173"/>
    <cellStyle name="เครื่องหมายจุลภาค 2 2 2 84" xfId="1174"/>
    <cellStyle name="เครื่องหมายจุลภาค 2 2 2 85" xfId="1175"/>
    <cellStyle name="เครื่องหมายจุลภาค 2 2 2 86" xfId="1176"/>
    <cellStyle name="เครื่องหมายจุลภาค 2 2 2 87" xfId="1177"/>
    <cellStyle name="เครื่องหมายจุลภาค 2 2 2 88" xfId="1178"/>
    <cellStyle name="เครื่องหมายจุลภาค 2 2 2 89" xfId="1179"/>
    <cellStyle name="เครื่องหมายจุลภาค 2 2 2 9" xfId="1180"/>
    <cellStyle name="เครื่องหมายจุลภาค 2 2 2 90" xfId="1181"/>
    <cellStyle name="เครื่องหมายจุลภาค 2 2 2 91" xfId="1182"/>
    <cellStyle name="เครื่องหมายจุลภาค 2 2 2 92" xfId="1183"/>
    <cellStyle name="เครื่องหมายจุลภาค 2 2 2 93" xfId="1184"/>
    <cellStyle name="เครื่องหมายจุลภาค 2 2 2 94" xfId="1185"/>
    <cellStyle name="เครื่องหมายจุลภาค 2 2 2 95" xfId="1186"/>
    <cellStyle name="เครื่องหมายจุลภาค 2 2 2 96" xfId="1187"/>
    <cellStyle name="เครื่องหมายจุลภาค 2 2 2 97" xfId="1188"/>
    <cellStyle name="เครื่องหมายจุลภาค 2 2 2 98" xfId="1189"/>
    <cellStyle name="เครื่องหมายจุลภาค 2 2 2 99" xfId="1190"/>
    <cellStyle name="เครื่องหมายจุลภาค 2 2 20" xfId="1191"/>
    <cellStyle name="เครื่องหมายจุลภาค 2 2 20 2" xfId="1192"/>
    <cellStyle name="เครื่องหมายจุลภาค 2 2 200" xfId="1193"/>
    <cellStyle name="เครื่องหมายจุลภาค 2 2 200 2" xfId="1194"/>
    <cellStyle name="เครื่องหมายจุลภาค 2 2 201" xfId="1195"/>
    <cellStyle name="เครื่องหมายจุลภาค 2 2 201 2" xfId="1196"/>
    <cellStyle name="เครื่องหมายจุลภาค 2 2 202" xfId="1197"/>
    <cellStyle name="เครื่องหมายจุลภาค 2 2 202 2" xfId="1198"/>
    <cellStyle name="เครื่องหมายจุลภาค 2 2 203" xfId="1199"/>
    <cellStyle name="เครื่องหมายจุลภาค 2 2 203 2" xfId="1200"/>
    <cellStyle name="เครื่องหมายจุลภาค 2 2 204" xfId="1201"/>
    <cellStyle name="เครื่องหมายจุลภาค 2 2 204 2" xfId="1202"/>
    <cellStyle name="เครื่องหมายจุลภาค 2 2 205" xfId="1203"/>
    <cellStyle name="เครื่องหมายจุลภาค 2 2 205 2" xfId="1204"/>
    <cellStyle name="เครื่องหมายจุลภาค 2 2 206" xfId="1205"/>
    <cellStyle name="เครื่องหมายจุลภาค 2 2 206 2" xfId="1206"/>
    <cellStyle name="เครื่องหมายจุลภาค 2 2 207" xfId="1207"/>
    <cellStyle name="เครื่องหมายจุลภาค 2 2 207 2" xfId="1208"/>
    <cellStyle name="เครื่องหมายจุลภาค 2 2 208" xfId="1209"/>
    <cellStyle name="เครื่องหมายจุลภาค 2 2 208 2" xfId="1210"/>
    <cellStyle name="เครื่องหมายจุลภาค 2 2 209" xfId="1211"/>
    <cellStyle name="เครื่องหมายจุลภาค 2 2 209 2" xfId="1212"/>
    <cellStyle name="เครื่องหมายจุลภาค 2 2 21" xfId="1213"/>
    <cellStyle name="เครื่องหมายจุลภาค 2 2 21 2" xfId="1214"/>
    <cellStyle name="เครื่องหมายจุลภาค 2 2 210" xfId="1215"/>
    <cellStyle name="เครื่องหมายจุลภาค 2 2 210 2" xfId="1216"/>
    <cellStyle name="เครื่องหมายจุลภาค 2 2 211" xfId="1217"/>
    <cellStyle name="เครื่องหมายจุลภาค 2 2 211 2" xfId="1218"/>
    <cellStyle name="เครื่องหมายจุลภาค 2 2 212" xfId="1219"/>
    <cellStyle name="เครื่องหมายจุลภาค 2 2 212 2" xfId="1220"/>
    <cellStyle name="เครื่องหมายจุลภาค 2 2 213" xfId="1221"/>
    <cellStyle name="เครื่องหมายจุลภาค 2 2 213 2" xfId="1222"/>
    <cellStyle name="เครื่องหมายจุลภาค 2 2 214" xfId="1223"/>
    <cellStyle name="เครื่องหมายจุลภาค 2 2 214 2" xfId="1224"/>
    <cellStyle name="เครื่องหมายจุลภาค 2 2 215" xfId="1225"/>
    <cellStyle name="เครื่องหมายจุลภาค 2 2 215 2" xfId="1226"/>
    <cellStyle name="เครื่องหมายจุลภาค 2 2 216" xfId="1227"/>
    <cellStyle name="เครื่องหมายจุลภาค 2 2 216 2" xfId="1228"/>
    <cellStyle name="เครื่องหมายจุลภาค 2 2 217" xfId="1229"/>
    <cellStyle name="เครื่องหมายจุลภาค 2 2 217 2" xfId="1230"/>
    <cellStyle name="เครื่องหมายจุลภาค 2 2 218" xfId="1231"/>
    <cellStyle name="เครื่องหมายจุลภาค 2 2 218 2" xfId="1232"/>
    <cellStyle name="เครื่องหมายจุลภาค 2 2 219" xfId="1233"/>
    <cellStyle name="เครื่องหมายจุลภาค 2 2 219 2" xfId="1234"/>
    <cellStyle name="เครื่องหมายจุลภาค 2 2 22" xfId="1235"/>
    <cellStyle name="เครื่องหมายจุลภาค 2 2 22 2" xfId="1236"/>
    <cellStyle name="เครื่องหมายจุลภาค 2 2 220" xfId="1237"/>
    <cellStyle name="เครื่องหมายจุลภาค 2 2 220 2" xfId="1238"/>
    <cellStyle name="เครื่องหมายจุลภาค 2 2 221" xfId="1239"/>
    <cellStyle name="เครื่องหมายจุลภาค 2 2 221 2" xfId="1240"/>
    <cellStyle name="เครื่องหมายจุลภาค 2 2 222" xfId="1241"/>
    <cellStyle name="เครื่องหมายจุลภาค 2 2 222 2" xfId="1242"/>
    <cellStyle name="เครื่องหมายจุลภาค 2 2 223" xfId="1243"/>
    <cellStyle name="เครื่องหมายจุลภาค 2 2 223 2" xfId="1244"/>
    <cellStyle name="เครื่องหมายจุลภาค 2 2 224" xfId="1245"/>
    <cellStyle name="เครื่องหมายจุลภาค 2 2 224 2" xfId="1246"/>
    <cellStyle name="เครื่องหมายจุลภาค 2 2 225" xfId="1247"/>
    <cellStyle name="เครื่องหมายจุลภาค 2 2 225 2" xfId="1248"/>
    <cellStyle name="เครื่องหมายจุลภาค 2 2 226" xfId="1249"/>
    <cellStyle name="เครื่องหมายจุลภาค 2 2 226 2" xfId="1250"/>
    <cellStyle name="เครื่องหมายจุลภาค 2 2 227" xfId="1251"/>
    <cellStyle name="เครื่องหมายจุลภาค 2 2 227 2" xfId="1252"/>
    <cellStyle name="เครื่องหมายจุลภาค 2 2 228" xfId="1253"/>
    <cellStyle name="เครื่องหมายจุลภาค 2 2 228 2" xfId="1254"/>
    <cellStyle name="เครื่องหมายจุลภาค 2 2 229" xfId="1255"/>
    <cellStyle name="เครื่องหมายจุลภาค 2 2 229 2" xfId="1256"/>
    <cellStyle name="เครื่องหมายจุลภาค 2 2 23" xfId="1257"/>
    <cellStyle name="เครื่องหมายจุลภาค 2 2 23 2" xfId="1258"/>
    <cellStyle name="เครื่องหมายจุลภาค 2 2 230" xfId="1259"/>
    <cellStyle name="เครื่องหมายจุลภาค 2 2 230 2" xfId="1260"/>
    <cellStyle name="เครื่องหมายจุลภาค 2 2 231" xfId="1261"/>
    <cellStyle name="เครื่องหมายจุลภาค 2 2 231 2" xfId="1262"/>
    <cellStyle name="เครื่องหมายจุลภาค 2 2 232" xfId="1263"/>
    <cellStyle name="เครื่องหมายจุลภาค 2 2 232 2" xfId="1264"/>
    <cellStyle name="เครื่องหมายจุลภาค 2 2 233" xfId="1265"/>
    <cellStyle name="เครื่องหมายจุลภาค 2 2 233 2" xfId="1266"/>
    <cellStyle name="เครื่องหมายจุลภาค 2 2 234" xfId="1267"/>
    <cellStyle name="เครื่องหมายจุลภาค 2 2 234 2" xfId="1268"/>
    <cellStyle name="เครื่องหมายจุลภาค 2 2 235" xfId="1269"/>
    <cellStyle name="เครื่องหมายจุลภาค 2 2 235 2" xfId="1270"/>
    <cellStyle name="เครื่องหมายจุลภาค 2 2 236" xfId="1271"/>
    <cellStyle name="เครื่องหมายจุลภาค 2 2 236 2" xfId="1272"/>
    <cellStyle name="เครื่องหมายจุลภาค 2 2 237" xfId="1273"/>
    <cellStyle name="เครื่องหมายจุลภาค 2 2 237 2" xfId="1274"/>
    <cellStyle name="เครื่องหมายจุลภาค 2 2 238" xfId="1275"/>
    <cellStyle name="เครื่องหมายจุลภาค 2 2 238 2" xfId="1276"/>
    <cellStyle name="เครื่องหมายจุลภาค 2 2 239" xfId="1277"/>
    <cellStyle name="เครื่องหมายจุลภาค 2 2 239 2" xfId="1278"/>
    <cellStyle name="เครื่องหมายจุลภาค 2 2 24" xfId="1279"/>
    <cellStyle name="เครื่องหมายจุลภาค 2 2 24 2" xfId="1280"/>
    <cellStyle name="เครื่องหมายจุลภาค 2 2 240" xfId="1281"/>
    <cellStyle name="เครื่องหมายจุลภาค 2 2 240 2" xfId="1282"/>
    <cellStyle name="เครื่องหมายจุลภาค 2 2 241" xfId="1283"/>
    <cellStyle name="เครื่องหมายจุลภาค 2 2 241 2" xfId="1284"/>
    <cellStyle name="เครื่องหมายจุลภาค 2 2 242" xfId="1285"/>
    <cellStyle name="เครื่องหมายจุลภาค 2 2 242 2" xfId="1286"/>
    <cellStyle name="เครื่องหมายจุลภาค 2 2 243" xfId="1287"/>
    <cellStyle name="เครื่องหมายจุลภาค 2 2 243 2" xfId="1288"/>
    <cellStyle name="เครื่องหมายจุลภาค 2 2 244" xfId="1289"/>
    <cellStyle name="เครื่องหมายจุลภาค 2 2 244 2" xfId="1290"/>
    <cellStyle name="เครื่องหมายจุลภาค 2 2 245" xfId="1291"/>
    <cellStyle name="เครื่องหมายจุลภาค 2 2 245 2" xfId="1292"/>
    <cellStyle name="เครื่องหมายจุลภาค 2 2 246" xfId="1293"/>
    <cellStyle name="เครื่องหมายจุลภาค 2 2 246 2" xfId="1294"/>
    <cellStyle name="เครื่องหมายจุลภาค 2 2 247" xfId="1295"/>
    <cellStyle name="เครื่องหมายจุลภาค 2 2 247 2" xfId="1296"/>
    <cellStyle name="เครื่องหมายจุลภาค 2 2 248" xfId="1297"/>
    <cellStyle name="เครื่องหมายจุลภาค 2 2 248 2" xfId="1298"/>
    <cellStyle name="เครื่องหมายจุลภาค 2 2 249" xfId="1299"/>
    <cellStyle name="เครื่องหมายจุลภาค 2 2 249 2" xfId="1300"/>
    <cellStyle name="เครื่องหมายจุลภาค 2 2 25" xfId="1301"/>
    <cellStyle name="เครื่องหมายจุลภาค 2 2 25 2" xfId="1302"/>
    <cellStyle name="เครื่องหมายจุลภาค 2 2 250" xfId="1303"/>
    <cellStyle name="เครื่องหมายจุลภาค 2 2 250 2" xfId="1304"/>
    <cellStyle name="เครื่องหมายจุลภาค 2 2 251" xfId="1305"/>
    <cellStyle name="เครื่องหมายจุลภาค 2 2 251 2" xfId="1306"/>
    <cellStyle name="เครื่องหมายจุลภาค 2 2 26" xfId="1307"/>
    <cellStyle name="เครื่องหมายจุลภาค 2 2 26 2" xfId="1308"/>
    <cellStyle name="เครื่องหมายจุลภาค 2 2 27" xfId="1309"/>
    <cellStyle name="เครื่องหมายจุลภาค 2 2 27 2" xfId="1310"/>
    <cellStyle name="เครื่องหมายจุลภาค 2 2 28" xfId="1311"/>
    <cellStyle name="เครื่องหมายจุลภาค 2 2 28 2" xfId="1312"/>
    <cellStyle name="เครื่องหมายจุลภาค 2 2 29" xfId="1313"/>
    <cellStyle name="เครื่องหมายจุลภาค 2 2 29 2" xfId="1314"/>
    <cellStyle name="เครื่องหมายจุลภาค 2 2 3" xfId="1315"/>
    <cellStyle name="เครื่องหมายจุลภาค 2 2 3 10" xfId="1316"/>
    <cellStyle name="เครื่องหมายจุลภาค 2 2 3 10 2" xfId="1317"/>
    <cellStyle name="เครื่องหมายจุลภาค 2 2 3 11" xfId="1318"/>
    <cellStyle name="เครื่องหมายจุลภาค 2 2 3 11 2" xfId="1319"/>
    <cellStyle name="เครื่องหมายจุลภาค 2 2 3 12" xfId="1320"/>
    <cellStyle name="เครื่องหมายจุลภาค 2 2 3 12 2" xfId="1321"/>
    <cellStyle name="เครื่องหมายจุลภาค 2 2 3 13" xfId="1322"/>
    <cellStyle name="เครื่องหมายจุลภาค 2 2 3 13 2" xfId="1323"/>
    <cellStyle name="เครื่องหมายจุลภาค 2 2 3 14" xfId="1324"/>
    <cellStyle name="เครื่องหมายจุลภาค 2 2 3 14 2" xfId="1325"/>
    <cellStyle name="เครื่องหมายจุลภาค 2 2 3 15" xfId="1326"/>
    <cellStyle name="เครื่องหมายจุลภาค 2 2 3 15 2" xfId="1327"/>
    <cellStyle name="เครื่องหมายจุลภาค 2 2 3 16" xfId="1328"/>
    <cellStyle name="เครื่องหมายจุลภาค 2 2 3 17" xfId="1329"/>
    <cellStyle name="เครื่องหมายจุลภาค 2 2 3 2" xfId="1330"/>
    <cellStyle name="เครื่องหมายจุลภาค 2 2 3 3" xfId="1331"/>
    <cellStyle name="เครื่องหมายจุลภาค 2 2 3 4" xfId="1332"/>
    <cellStyle name="เครื่องหมายจุลภาค 2 2 3 5" xfId="1333"/>
    <cellStyle name="เครื่องหมายจุลภาค 2 2 3 6" xfId="1334"/>
    <cellStyle name="เครื่องหมายจุลภาค 2 2 3 7" xfId="1335"/>
    <cellStyle name="เครื่องหมายจุลภาค 2 2 3 8" xfId="1336"/>
    <cellStyle name="เครื่องหมายจุลภาค 2 2 3 9" xfId="1337"/>
    <cellStyle name="เครื่องหมายจุลภาค 2 2 3 9 2" xfId="1338"/>
    <cellStyle name="เครื่องหมายจุลภาค 2 2 30" xfId="1339"/>
    <cellStyle name="เครื่องหมายจุลภาค 2 2 30 2" xfId="1340"/>
    <cellStyle name="เครื่องหมายจุลภาค 2 2 31" xfId="1341"/>
    <cellStyle name="เครื่องหมายจุลภาค 2 2 31 2" xfId="1342"/>
    <cellStyle name="เครื่องหมายจุลภาค 2 2 32" xfId="1343"/>
    <cellStyle name="เครื่องหมายจุลภาค 2 2 32 2" xfId="1344"/>
    <cellStyle name="เครื่องหมายจุลภาค 2 2 33" xfId="1345"/>
    <cellStyle name="เครื่องหมายจุลภาค 2 2 33 2" xfId="1346"/>
    <cellStyle name="เครื่องหมายจุลภาค 2 2 34" xfId="1347"/>
    <cellStyle name="เครื่องหมายจุลภาค 2 2 34 2" xfId="1348"/>
    <cellStyle name="เครื่องหมายจุลภาค 2 2 35" xfId="1349"/>
    <cellStyle name="เครื่องหมายจุลภาค 2 2 35 2" xfId="1350"/>
    <cellStyle name="เครื่องหมายจุลภาค 2 2 36" xfId="1351"/>
    <cellStyle name="เครื่องหมายจุลภาค 2 2 36 2" xfId="1352"/>
    <cellStyle name="เครื่องหมายจุลภาค 2 2 37" xfId="1353"/>
    <cellStyle name="เครื่องหมายจุลภาค 2 2 37 2" xfId="1354"/>
    <cellStyle name="เครื่องหมายจุลภาค 2 2 38" xfId="1355"/>
    <cellStyle name="เครื่องหมายจุลภาค 2 2 38 2" xfId="1356"/>
    <cellStyle name="เครื่องหมายจุลภาค 2 2 39" xfId="1357"/>
    <cellStyle name="เครื่องหมายจุลภาค 2 2 39 2" xfId="1358"/>
    <cellStyle name="เครื่องหมายจุลภาค 2 2 4" xfId="1359"/>
    <cellStyle name="เครื่องหมายจุลภาค 2 2 4 2" xfId="1360"/>
    <cellStyle name="เครื่องหมายจุลภาค 2 2 4 3" xfId="1361"/>
    <cellStyle name="เครื่องหมายจุลภาค 2 2 4 4" xfId="1362"/>
    <cellStyle name="เครื่องหมายจุลภาค 2 2 4 5" xfId="1363"/>
    <cellStyle name="เครื่องหมายจุลภาค 2 2 4 6" xfId="1364"/>
    <cellStyle name="เครื่องหมายจุลภาค 2 2 4 7" xfId="1365"/>
    <cellStyle name="เครื่องหมายจุลภาค 2 2 4 8" xfId="1366"/>
    <cellStyle name="เครื่องหมายจุลภาค 2 2 4 9" xfId="1367"/>
    <cellStyle name="เครื่องหมายจุลภาค 2 2 40" xfId="1368"/>
    <cellStyle name="เครื่องหมายจุลภาค 2 2 40 2" xfId="1369"/>
    <cellStyle name="เครื่องหมายจุลภาค 2 2 41" xfId="1370"/>
    <cellStyle name="เครื่องหมายจุลภาค 2 2 41 2" xfId="1371"/>
    <cellStyle name="เครื่องหมายจุลภาค 2 2 42" xfId="1372"/>
    <cellStyle name="เครื่องหมายจุลภาค 2 2 42 2" xfId="1373"/>
    <cellStyle name="เครื่องหมายจุลภาค 2 2 43" xfId="1374"/>
    <cellStyle name="เครื่องหมายจุลภาค 2 2 43 2" xfId="1375"/>
    <cellStyle name="เครื่องหมายจุลภาค 2 2 44" xfId="1376"/>
    <cellStyle name="เครื่องหมายจุลภาค 2 2 44 2" xfId="1377"/>
    <cellStyle name="เครื่องหมายจุลภาค 2 2 45" xfId="1378"/>
    <cellStyle name="เครื่องหมายจุลภาค 2 2 45 2" xfId="1379"/>
    <cellStyle name="เครื่องหมายจุลภาค 2 2 46" xfId="1380"/>
    <cellStyle name="เครื่องหมายจุลภาค 2 2 46 2" xfId="1381"/>
    <cellStyle name="เครื่องหมายจุลภาค 2 2 47" xfId="1382"/>
    <cellStyle name="เครื่องหมายจุลภาค 2 2 47 2" xfId="1383"/>
    <cellStyle name="เครื่องหมายจุลภาค 2 2 48" xfId="1384"/>
    <cellStyle name="เครื่องหมายจุลภาค 2 2 48 2" xfId="1385"/>
    <cellStyle name="เครื่องหมายจุลภาค 2 2 49" xfId="1386"/>
    <cellStyle name="เครื่องหมายจุลภาค 2 2 49 2" xfId="1387"/>
    <cellStyle name="เครื่องหมายจุลภาค 2 2 5" xfId="1388"/>
    <cellStyle name="เครื่องหมายจุลภาค 2 2 5 2" xfId="1389"/>
    <cellStyle name="เครื่องหมายจุลภาค 2 2 50" xfId="1390"/>
    <cellStyle name="เครื่องหมายจุลภาค 2 2 50 2" xfId="1391"/>
    <cellStyle name="เครื่องหมายจุลภาค 2 2 51" xfId="1392"/>
    <cellStyle name="เครื่องหมายจุลภาค 2 2 51 2" xfId="1393"/>
    <cellStyle name="เครื่องหมายจุลภาค 2 2 52" xfId="1394"/>
    <cellStyle name="เครื่องหมายจุลภาค 2 2 52 2" xfId="1395"/>
    <cellStyle name="เครื่องหมายจุลภาค 2 2 53" xfId="1396"/>
    <cellStyle name="เครื่องหมายจุลภาค 2 2 53 2" xfId="1397"/>
    <cellStyle name="เครื่องหมายจุลภาค 2 2 54" xfId="1398"/>
    <cellStyle name="เครื่องหมายจุลภาค 2 2 54 2" xfId="1399"/>
    <cellStyle name="เครื่องหมายจุลภาค 2 2 55" xfId="1400"/>
    <cellStyle name="เครื่องหมายจุลภาค 2 2 55 2" xfId="1401"/>
    <cellStyle name="เครื่องหมายจุลภาค 2 2 56" xfId="1402"/>
    <cellStyle name="เครื่องหมายจุลภาค 2 2 56 2" xfId="1403"/>
    <cellStyle name="เครื่องหมายจุลภาค 2 2 57" xfId="1404"/>
    <cellStyle name="เครื่องหมายจุลภาค 2 2 57 2" xfId="1405"/>
    <cellStyle name="เครื่องหมายจุลภาค 2 2 58" xfId="1406"/>
    <cellStyle name="เครื่องหมายจุลภาค 2 2 58 2" xfId="1407"/>
    <cellStyle name="เครื่องหมายจุลภาค 2 2 59" xfId="1408"/>
    <cellStyle name="เครื่องหมายจุลภาค 2 2 59 2" xfId="1409"/>
    <cellStyle name="เครื่องหมายจุลภาค 2 2 6" xfId="1410"/>
    <cellStyle name="เครื่องหมายจุลภาค 2 2 6 2" xfId="1411"/>
    <cellStyle name="เครื่องหมายจุลภาค 2 2 60" xfId="1412"/>
    <cellStyle name="เครื่องหมายจุลภาค 2 2 60 2" xfId="1413"/>
    <cellStyle name="เครื่องหมายจุลภาค 2 2 61" xfId="1414"/>
    <cellStyle name="เครื่องหมายจุลภาค 2 2 61 2" xfId="1415"/>
    <cellStyle name="เครื่องหมายจุลภาค 2 2 62" xfId="1416"/>
    <cellStyle name="เครื่องหมายจุลภาค 2 2 62 2" xfId="1417"/>
    <cellStyle name="เครื่องหมายจุลภาค 2 2 63" xfId="1418"/>
    <cellStyle name="เครื่องหมายจุลภาค 2 2 63 2" xfId="1419"/>
    <cellStyle name="เครื่องหมายจุลภาค 2 2 64" xfId="1420"/>
    <cellStyle name="เครื่องหมายจุลภาค 2 2 64 2" xfId="1421"/>
    <cellStyle name="เครื่องหมายจุลภาค 2 2 65" xfId="1422"/>
    <cellStyle name="เครื่องหมายจุลภาค 2 2 65 2" xfId="1423"/>
    <cellStyle name="เครื่องหมายจุลภาค 2 2 66" xfId="1424"/>
    <cellStyle name="เครื่องหมายจุลภาค 2 2 66 2" xfId="1425"/>
    <cellStyle name="เครื่องหมายจุลภาค 2 2 67" xfId="1426"/>
    <cellStyle name="เครื่องหมายจุลภาค 2 2 67 2" xfId="1427"/>
    <cellStyle name="เครื่องหมายจุลภาค 2 2 68" xfId="1428"/>
    <cellStyle name="เครื่องหมายจุลภาค 2 2 68 2" xfId="1429"/>
    <cellStyle name="เครื่องหมายจุลภาค 2 2 69" xfId="1430"/>
    <cellStyle name="เครื่องหมายจุลภาค 2 2 69 2" xfId="1431"/>
    <cellStyle name="เครื่องหมายจุลภาค 2 2 7" xfId="1432"/>
    <cellStyle name="เครื่องหมายจุลภาค 2 2 7 2" xfId="1433"/>
    <cellStyle name="เครื่องหมายจุลภาค 2 2 70" xfId="1434"/>
    <cellStyle name="เครื่องหมายจุลภาค 2 2 70 2" xfId="1435"/>
    <cellStyle name="เครื่องหมายจุลภาค 2 2 71" xfId="1436"/>
    <cellStyle name="เครื่องหมายจุลภาค 2 2 71 2" xfId="1437"/>
    <cellStyle name="เครื่องหมายจุลภาค 2 2 72" xfId="1438"/>
    <cellStyle name="เครื่องหมายจุลภาค 2 2 72 2" xfId="1439"/>
    <cellStyle name="เครื่องหมายจุลภาค 2 2 73" xfId="1440"/>
    <cellStyle name="เครื่องหมายจุลภาค 2 2 73 2" xfId="1441"/>
    <cellStyle name="เครื่องหมายจุลภาค 2 2 74" xfId="1442"/>
    <cellStyle name="เครื่องหมายจุลภาค 2 2 74 2" xfId="1443"/>
    <cellStyle name="เครื่องหมายจุลภาค 2 2 75" xfId="1444"/>
    <cellStyle name="เครื่องหมายจุลภาค 2 2 75 2" xfId="1445"/>
    <cellStyle name="เครื่องหมายจุลภาค 2 2 76" xfId="1446"/>
    <cellStyle name="เครื่องหมายจุลภาค 2 2 76 2" xfId="1447"/>
    <cellStyle name="เครื่องหมายจุลภาค 2 2 77" xfId="1448"/>
    <cellStyle name="เครื่องหมายจุลภาค 2 2 77 2" xfId="1449"/>
    <cellStyle name="เครื่องหมายจุลภาค 2 2 78" xfId="1450"/>
    <cellStyle name="เครื่องหมายจุลภาค 2 2 78 2" xfId="1451"/>
    <cellStyle name="เครื่องหมายจุลภาค 2 2 79" xfId="1452"/>
    <cellStyle name="เครื่องหมายจุลภาค 2 2 79 2" xfId="1453"/>
    <cellStyle name="เครื่องหมายจุลภาค 2 2 8" xfId="1454"/>
    <cellStyle name="เครื่องหมายจุลภาค 2 2 8 2" xfId="1455"/>
    <cellStyle name="เครื่องหมายจุลภาค 2 2 80" xfId="1456"/>
    <cellStyle name="เครื่องหมายจุลภาค 2 2 80 2" xfId="1457"/>
    <cellStyle name="เครื่องหมายจุลภาค 2 2 81" xfId="1458"/>
    <cellStyle name="เครื่องหมายจุลภาค 2 2 81 2" xfId="1459"/>
    <cellStyle name="เครื่องหมายจุลภาค 2 2 82" xfId="1460"/>
    <cellStyle name="เครื่องหมายจุลภาค 2 2 82 2" xfId="1461"/>
    <cellStyle name="เครื่องหมายจุลภาค 2 2 83" xfId="1462"/>
    <cellStyle name="เครื่องหมายจุลภาค 2 2 83 2" xfId="1463"/>
    <cellStyle name="เครื่องหมายจุลภาค 2 2 84" xfId="1464"/>
    <cellStyle name="เครื่องหมายจุลภาค 2 2 84 2" xfId="1465"/>
    <cellStyle name="เครื่องหมายจุลภาค 2 2 85" xfId="1466"/>
    <cellStyle name="เครื่องหมายจุลภาค 2 2 85 2" xfId="1467"/>
    <cellStyle name="เครื่องหมายจุลภาค 2 2 86" xfId="1468"/>
    <cellStyle name="เครื่องหมายจุลภาค 2 2 86 2" xfId="1469"/>
    <cellStyle name="เครื่องหมายจุลภาค 2 2 87" xfId="1470"/>
    <cellStyle name="เครื่องหมายจุลภาค 2 2 87 2" xfId="1471"/>
    <cellStyle name="เครื่องหมายจุลภาค 2 2 88" xfId="1472"/>
    <cellStyle name="เครื่องหมายจุลภาค 2 2 88 2" xfId="1473"/>
    <cellStyle name="เครื่องหมายจุลภาค 2 2 89" xfId="1474"/>
    <cellStyle name="เครื่องหมายจุลภาค 2 2 89 2" xfId="1475"/>
    <cellStyle name="เครื่องหมายจุลภาค 2 2 9" xfId="1476"/>
    <cellStyle name="เครื่องหมายจุลภาค 2 2 9 2" xfId="1477"/>
    <cellStyle name="เครื่องหมายจุลภาค 2 2 90" xfId="1478"/>
    <cellStyle name="เครื่องหมายจุลภาค 2 2 90 2" xfId="1479"/>
    <cellStyle name="เครื่องหมายจุลภาค 2 2 91" xfId="1480"/>
    <cellStyle name="เครื่องหมายจุลภาค 2 2 91 2" xfId="1481"/>
    <cellStyle name="เครื่องหมายจุลภาค 2 2 92" xfId="1482"/>
    <cellStyle name="เครื่องหมายจุลภาค 2 2 92 2" xfId="1483"/>
    <cellStyle name="เครื่องหมายจุลภาค 2 2 93" xfId="1484"/>
    <cellStyle name="เครื่องหมายจุลภาค 2 2 93 2" xfId="1485"/>
    <cellStyle name="เครื่องหมายจุลภาค 2 2 94" xfId="1486"/>
    <cellStyle name="เครื่องหมายจุลภาค 2 2 94 2" xfId="1487"/>
    <cellStyle name="เครื่องหมายจุลภาค 2 2 95" xfId="1488"/>
    <cellStyle name="เครื่องหมายจุลภาค 2 2 95 2" xfId="1489"/>
    <cellStyle name="เครื่องหมายจุลภาค 2 2 96" xfId="1490"/>
    <cellStyle name="เครื่องหมายจุลภาค 2 2 96 2" xfId="1491"/>
    <cellStyle name="เครื่องหมายจุลภาค 2 2 97" xfId="1492"/>
    <cellStyle name="เครื่องหมายจุลภาค 2 2 97 2" xfId="1493"/>
    <cellStyle name="เครื่องหมายจุลภาค 2 2 98" xfId="1494"/>
    <cellStyle name="เครื่องหมายจุลภาค 2 2 98 2" xfId="1495"/>
    <cellStyle name="เครื่องหมายจุลภาค 2 2 99" xfId="1496"/>
    <cellStyle name="เครื่องหมายจุลภาค 2 2 99 2" xfId="1497"/>
    <cellStyle name="เครื่องหมายจุลภาค 2 20" xfId="1498"/>
    <cellStyle name="เครื่องหมายจุลภาค 2 20 2" xfId="1499"/>
    <cellStyle name="เครื่องหมายจุลภาค 2 200" xfId="1500"/>
    <cellStyle name="เครื่องหมายจุลภาค 2 200 2" xfId="1501"/>
    <cellStyle name="เครื่องหมายจุลภาค 2 201" xfId="1502"/>
    <cellStyle name="เครื่องหมายจุลภาค 2 201 2" xfId="1503"/>
    <cellStyle name="เครื่องหมายจุลภาค 2 202" xfId="1504"/>
    <cellStyle name="เครื่องหมายจุลภาค 2 202 2" xfId="1505"/>
    <cellStyle name="เครื่องหมายจุลภาค 2 203" xfId="1506"/>
    <cellStyle name="เครื่องหมายจุลภาค 2 203 2" xfId="1507"/>
    <cellStyle name="เครื่องหมายจุลภาค 2 204" xfId="1508"/>
    <cellStyle name="เครื่องหมายจุลภาค 2 204 2" xfId="1509"/>
    <cellStyle name="เครื่องหมายจุลภาค 2 205" xfId="1510"/>
    <cellStyle name="เครื่องหมายจุลภาค 2 205 2" xfId="1511"/>
    <cellStyle name="เครื่องหมายจุลภาค 2 206" xfId="1512"/>
    <cellStyle name="เครื่องหมายจุลภาค 2 206 2" xfId="1513"/>
    <cellStyle name="เครื่องหมายจุลภาค 2 207" xfId="1514"/>
    <cellStyle name="เครื่องหมายจุลภาค 2 207 2" xfId="1515"/>
    <cellStyle name="เครื่องหมายจุลภาค 2 208" xfId="1516"/>
    <cellStyle name="เครื่องหมายจุลภาค 2 208 2" xfId="1517"/>
    <cellStyle name="เครื่องหมายจุลภาค 2 209" xfId="1518"/>
    <cellStyle name="เครื่องหมายจุลภาค 2 209 2" xfId="1519"/>
    <cellStyle name="เครื่องหมายจุลภาค 2 21" xfId="1520"/>
    <cellStyle name="เครื่องหมายจุลภาค 2 21 2" xfId="1521"/>
    <cellStyle name="เครื่องหมายจุลภาค 2 210" xfId="1522"/>
    <cellStyle name="เครื่องหมายจุลภาค 2 210 2" xfId="1523"/>
    <cellStyle name="เครื่องหมายจุลภาค 2 211" xfId="1524"/>
    <cellStyle name="เครื่องหมายจุลภาค 2 211 2" xfId="1525"/>
    <cellStyle name="เครื่องหมายจุลภาค 2 212" xfId="1526"/>
    <cellStyle name="เครื่องหมายจุลภาค 2 212 2" xfId="1527"/>
    <cellStyle name="เครื่องหมายจุลภาค 2 213" xfId="1528"/>
    <cellStyle name="เครื่องหมายจุลภาค 2 213 2" xfId="1529"/>
    <cellStyle name="เครื่องหมายจุลภาค 2 214" xfId="1530"/>
    <cellStyle name="เครื่องหมายจุลภาค 2 214 2" xfId="1531"/>
    <cellStyle name="เครื่องหมายจุลภาค 2 215" xfId="1532"/>
    <cellStyle name="เครื่องหมายจุลภาค 2 215 2" xfId="1533"/>
    <cellStyle name="เครื่องหมายจุลภาค 2 216" xfId="1534"/>
    <cellStyle name="เครื่องหมายจุลภาค 2 216 2" xfId="1535"/>
    <cellStyle name="เครื่องหมายจุลภาค 2 217" xfId="1536"/>
    <cellStyle name="เครื่องหมายจุลภาค 2 217 2" xfId="1537"/>
    <cellStyle name="เครื่องหมายจุลภาค 2 218" xfId="1538"/>
    <cellStyle name="เครื่องหมายจุลภาค 2 218 2" xfId="1539"/>
    <cellStyle name="เครื่องหมายจุลภาค 2 219" xfId="1540"/>
    <cellStyle name="เครื่องหมายจุลภาค 2 219 2" xfId="1541"/>
    <cellStyle name="เครื่องหมายจุลภาค 2 22" xfId="1542"/>
    <cellStyle name="เครื่องหมายจุลภาค 2 22 2" xfId="1543"/>
    <cellStyle name="เครื่องหมายจุลภาค 2 220" xfId="1544"/>
    <cellStyle name="เครื่องหมายจุลภาค 2 220 2" xfId="1545"/>
    <cellStyle name="เครื่องหมายจุลภาค 2 221" xfId="1546"/>
    <cellStyle name="เครื่องหมายจุลภาค 2 221 2" xfId="1547"/>
    <cellStyle name="เครื่องหมายจุลภาค 2 222" xfId="1548"/>
    <cellStyle name="เครื่องหมายจุลภาค 2 222 2" xfId="1549"/>
    <cellStyle name="เครื่องหมายจุลภาค 2 223" xfId="1550"/>
    <cellStyle name="เครื่องหมายจุลภาค 2 223 2" xfId="1551"/>
    <cellStyle name="เครื่องหมายจุลภาค 2 224" xfId="1552"/>
    <cellStyle name="เครื่องหมายจุลภาค 2 224 2" xfId="1553"/>
    <cellStyle name="เครื่องหมายจุลภาค 2 225" xfId="1554"/>
    <cellStyle name="เครื่องหมายจุลภาค 2 225 2" xfId="1555"/>
    <cellStyle name="เครื่องหมายจุลภาค 2 226" xfId="1556"/>
    <cellStyle name="เครื่องหมายจุลภาค 2 226 2" xfId="1557"/>
    <cellStyle name="เครื่องหมายจุลภาค 2 227" xfId="1558"/>
    <cellStyle name="เครื่องหมายจุลภาค 2 227 2" xfId="1559"/>
    <cellStyle name="เครื่องหมายจุลภาค 2 228" xfId="1560"/>
    <cellStyle name="เครื่องหมายจุลภาค 2 228 2" xfId="1561"/>
    <cellStyle name="เครื่องหมายจุลภาค 2 229" xfId="1562"/>
    <cellStyle name="เครื่องหมายจุลภาค 2 229 2" xfId="1563"/>
    <cellStyle name="เครื่องหมายจุลภาค 2 23" xfId="1564"/>
    <cellStyle name="เครื่องหมายจุลภาค 2 23 2" xfId="1565"/>
    <cellStyle name="เครื่องหมายจุลภาค 2 230" xfId="1566"/>
    <cellStyle name="เครื่องหมายจุลภาค 2 230 2" xfId="1567"/>
    <cellStyle name="เครื่องหมายจุลภาค 2 231" xfId="1568"/>
    <cellStyle name="เครื่องหมายจุลภาค 2 231 2" xfId="1569"/>
    <cellStyle name="เครื่องหมายจุลภาค 2 232" xfId="1570"/>
    <cellStyle name="เครื่องหมายจุลภาค 2 232 2" xfId="1571"/>
    <cellStyle name="เครื่องหมายจุลภาค 2 233" xfId="1572"/>
    <cellStyle name="เครื่องหมายจุลภาค 2 233 2" xfId="1573"/>
    <cellStyle name="เครื่องหมายจุลภาค 2 234" xfId="1574"/>
    <cellStyle name="เครื่องหมายจุลภาค 2 234 2" xfId="1575"/>
    <cellStyle name="เครื่องหมายจุลภาค 2 235" xfId="1576"/>
    <cellStyle name="เครื่องหมายจุลภาค 2 235 2" xfId="1577"/>
    <cellStyle name="เครื่องหมายจุลภาค 2 236" xfId="1578"/>
    <cellStyle name="เครื่องหมายจุลภาค 2 236 2" xfId="1579"/>
    <cellStyle name="เครื่องหมายจุลภาค 2 237" xfId="1580"/>
    <cellStyle name="เครื่องหมายจุลภาค 2 237 2" xfId="1581"/>
    <cellStyle name="เครื่องหมายจุลภาค 2 238" xfId="1582"/>
    <cellStyle name="เครื่องหมายจุลภาค 2 238 2" xfId="1583"/>
    <cellStyle name="เครื่องหมายจุลภาค 2 239" xfId="1584"/>
    <cellStyle name="เครื่องหมายจุลภาค 2 239 2" xfId="1585"/>
    <cellStyle name="เครื่องหมายจุลภาค 2 24" xfId="1586"/>
    <cellStyle name="เครื่องหมายจุลภาค 2 24 2" xfId="1587"/>
    <cellStyle name="เครื่องหมายจุลภาค 2 240" xfId="1588"/>
    <cellStyle name="เครื่องหมายจุลภาค 2 240 2" xfId="1589"/>
    <cellStyle name="เครื่องหมายจุลภาค 2 241" xfId="1590"/>
    <cellStyle name="เครื่องหมายจุลภาค 2 241 2" xfId="1591"/>
    <cellStyle name="เครื่องหมายจุลภาค 2 242" xfId="1592"/>
    <cellStyle name="เครื่องหมายจุลภาค 2 242 2" xfId="1593"/>
    <cellStyle name="เครื่องหมายจุลภาค 2 243" xfId="1594"/>
    <cellStyle name="เครื่องหมายจุลภาค 2 243 2" xfId="1595"/>
    <cellStyle name="เครื่องหมายจุลภาค 2 244" xfId="1596"/>
    <cellStyle name="เครื่องหมายจุลภาค 2 244 2" xfId="1597"/>
    <cellStyle name="เครื่องหมายจุลภาค 2 245" xfId="1598"/>
    <cellStyle name="เครื่องหมายจุลภาค 2 245 2" xfId="1599"/>
    <cellStyle name="เครื่องหมายจุลภาค 2 246" xfId="1600"/>
    <cellStyle name="เครื่องหมายจุลภาค 2 246 2" xfId="1601"/>
    <cellStyle name="เครื่องหมายจุลภาค 2 247" xfId="1602"/>
    <cellStyle name="เครื่องหมายจุลภาค 2 247 2" xfId="1603"/>
    <cellStyle name="เครื่องหมายจุลภาค 2 248" xfId="1604"/>
    <cellStyle name="เครื่องหมายจุลภาค 2 248 2" xfId="1605"/>
    <cellStyle name="เครื่องหมายจุลภาค 2 249" xfId="1606"/>
    <cellStyle name="เครื่องหมายจุลภาค 2 249 2" xfId="1607"/>
    <cellStyle name="เครื่องหมายจุลภาค 2 25" xfId="1608"/>
    <cellStyle name="เครื่องหมายจุลภาค 2 25 2" xfId="1609"/>
    <cellStyle name="เครื่องหมายจุลภาค 2 250" xfId="1610"/>
    <cellStyle name="เครื่องหมายจุลภาค 2 250 2" xfId="1611"/>
    <cellStyle name="เครื่องหมายจุลภาค 2 251" xfId="1612"/>
    <cellStyle name="เครื่องหมายจุลภาค 2 251 2" xfId="1613"/>
    <cellStyle name="เครื่องหมายจุลภาค 2 252" xfId="1614"/>
    <cellStyle name="เครื่องหมายจุลภาค 2 252 2" xfId="1615"/>
    <cellStyle name="เครื่องหมายจุลภาค 2 253" xfId="1616"/>
    <cellStyle name="เครื่องหมายจุลภาค 2 253 2" xfId="1617"/>
    <cellStyle name="เครื่องหมายจุลภาค 2 254" xfId="1618"/>
    <cellStyle name="เครื่องหมายจุลภาค 2 254 2" xfId="1619"/>
    <cellStyle name="เครื่องหมายจุลภาค 2 255" xfId="1620"/>
    <cellStyle name="เครื่องหมายจุลภาค 2 255 2" xfId="1621"/>
    <cellStyle name="เครื่องหมายจุลภาค 2 256" xfId="1622"/>
    <cellStyle name="เครื่องหมายจุลภาค 2 256 2" xfId="1623"/>
    <cellStyle name="เครื่องหมายจุลภาค 2 257" xfId="1624"/>
    <cellStyle name="เครื่องหมายจุลภาค 2 26" xfId="1625"/>
    <cellStyle name="เครื่องหมายจุลภาค 2 26 2" xfId="1626"/>
    <cellStyle name="เครื่องหมายจุลภาค 2 27" xfId="1627"/>
    <cellStyle name="เครื่องหมายจุลภาค 2 27 2" xfId="1628"/>
    <cellStyle name="เครื่องหมายจุลภาค 2 28" xfId="1629"/>
    <cellStyle name="เครื่องหมายจุลภาค 2 28 2" xfId="1630"/>
    <cellStyle name="เครื่องหมายจุลภาค 2 29" xfId="1631"/>
    <cellStyle name="เครื่องหมายจุลภาค 2 29 2" xfId="1632"/>
    <cellStyle name="เครื่องหมายจุลภาค 2 3" xfId="1633"/>
    <cellStyle name="เครื่องหมายจุลภาค 2 3 10" xfId="1634"/>
    <cellStyle name="เครื่องหมายจุลภาค 2 3 100" xfId="1635"/>
    <cellStyle name="เครื่องหมายจุลภาค 2 3 101" xfId="1636"/>
    <cellStyle name="เครื่องหมายจุลภาค 2 3 102" xfId="1637"/>
    <cellStyle name="เครื่องหมายจุลภาค 2 3 103" xfId="1638"/>
    <cellStyle name="เครื่องหมายจุลภาค 2 3 104" xfId="1639"/>
    <cellStyle name="เครื่องหมายจุลภาค 2 3 105" xfId="1640"/>
    <cellStyle name="เครื่องหมายจุลภาค 2 3 106" xfId="1641"/>
    <cellStyle name="เครื่องหมายจุลภาค 2 3 107" xfId="1642"/>
    <cellStyle name="เครื่องหมายจุลภาค 2 3 108" xfId="1643"/>
    <cellStyle name="เครื่องหมายจุลภาค 2 3 109" xfId="1644"/>
    <cellStyle name="เครื่องหมายจุลภาค 2 3 11" xfId="1645"/>
    <cellStyle name="เครื่องหมายจุลภาค 2 3 110" xfId="1646"/>
    <cellStyle name="เครื่องหมายจุลภาค 2 3 111" xfId="1647"/>
    <cellStyle name="เครื่องหมายจุลภาค 2 3 112" xfId="1648"/>
    <cellStyle name="เครื่องหมายจุลภาค 2 3 113" xfId="1649"/>
    <cellStyle name="เครื่องหมายจุลภาค 2 3 114" xfId="1650"/>
    <cellStyle name="เครื่องหมายจุลภาค 2 3 115" xfId="1651"/>
    <cellStyle name="เครื่องหมายจุลภาค 2 3 116" xfId="1652"/>
    <cellStyle name="เครื่องหมายจุลภาค 2 3 117" xfId="1653"/>
    <cellStyle name="เครื่องหมายจุลภาค 2 3 118" xfId="1654"/>
    <cellStyle name="เครื่องหมายจุลภาค 2 3 119" xfId="1655"/>
    <cellStyle name="เครื่องหมายจุลภาค 2 3 12" xfId="1656"/>
    <cellStyle name="เครื่องหมายจุลภาค 2 3 120" xfId="1657"/>
    <cellStyle name="เครื่องหมายจุลภาค 2 3 121" xfId="1658"/>
    <cellStyle name="เครื่องหมายจุลภาค 2 3 122" xfId="1659"/>
    <cellStyle name="เครื่องหมายจุลภาค 2 3 123" xfId="1660"/>
    <cellStyle name="เครื่องหมายจุลภาค 2 3 124" xfId="1661"/>
    <cellStyle name="เครื่องหมายจุลภาค 2 3 125" xfId="1662"/>
    <cellStyle name="เครื่องหมายจุลภาค 2 3 126" xfId="1663"/>
    <cellStyle name="เครื่องหมายจุลภาค 2 3 127" xfId="1664"/>
    <cellStyle name="เครื่องหมายจุลภาค 2 3 128" xfId="1665"/>
    <cellStyle name="เครื่องหมายจุลภาค 2 3 129" xfId="1666"/>
    <cellStyle name="เครื่องหมายจุลภาค 2 3 13" xfId="1667"/>
    <cellStyle name="เครื่องหมายจุลภาค 2 3 130" xfId="1668"/>
    <cellStyle name="เครื่องหมายจุลภาค 2 3 131" xfId="1669"/>
    <cellStyle name="เครื่องหมายจุลภาค 2 3 132" xfId="1670"/>
    <cellStyle name="เครื่องหมายจุลภาค 2 3 133" xfId="1671"/>
    <cellStyle name="เครื่องหมายจุลภาค 2 3 134" xfId="1672"/>
    <cellStyle name="เครื่องหมายจุลภาค 2 3 135" xfId="1673"/>
    <cellStyle name="เครื่องหมายจุลภาค 2 3 136" xfId="1674"/>
    <cellStyle name="เครื่องหมายจุลภาค 2 3 137" xfId="1675"/>
    <cellStyle name="เครื่องหมายจุลภาค 2 3 138" xfId="1676"/>
    <cellStyle name="เครื่องหมายจุลภาค 2 3 139" xfId="1677"/>
    <cellStyle name="เครื่องหมายจุลภาค 2 3 14" xfId="1678"/>
    <cellStyle name="เครื่องหมายจุลภาค 2 3 140" xfId="1679"/>
    <cellStyle name="เครื่องหมายจุลภาค 2 3 141" xfId="1680"/>
    <cellStyle name="เครื่องหมายจุลภาค 2 3 142" xfId="1681"/>
    <cellStyle name="เครื่องหมายจุลภาค 2 3 143" xfId="1682"/>
    <cellStyle name="เครื่องหมายจุลภาค 2 3 144" xfId="1683"/>
    <cellStyle name="เครื่องหมายจุลภาค 2 3 145" xfId="1684"/>
    <cellStyle name="เครื่องหมายจุลภาค 2 3 146" xfId="1685"/>
    <cellStyle name="เครื่องหมายจุลภาค 2 3 147" xfId="1686"/>
    <cellStyle name="เครื่องหมายจุลภาค 2 3 148" xfId="1687"/>
    <cellStyle name="เครื่องหมายจุลภาค 2 3 149" xfId="1688"/>
    <cellStyle name="เครื่องหมายจุลภาค 2 3 15" xfId="1689"/>
    <cellStyle name="เครื่องหมายจุลภาค 2 3 150" xfId="1690"/>
    <cellStyle name="เครื่องหมายจุลภาค 2 3 151" xfId="1691"/>
    <cellStyle name="เครื่องหมายจุลภาค 2 3 152" xfId="1692"/>
    <cellStyle name="เครื่องหมายจุลภาค 2 3 153" xfId="1693"/>
    <cellStyle name="เครื่องหมายจุลภาค 2 3 154" xfId="1694"/>
    <cellStyle name="เครื่องหมายจุลภาค 2 3 155" xfId="1695"/>
    <cellStyle name="เครื่องหมายจุลภาค 2 3 156" xfId="1696"/>
    <cellStyle name="เครื่องหมายจุลภาค 2 3 157" xfId="1697"/>
    <cellStyle name="เครื่องหมายจุลภาค 2 3 158" xfId="1698"/>
    <cellStyle name="เครื่องหมายจุลภาค 2 3 159" xfId="1699"/>
    <cellStyle name="เครื่องหมายจุลภาค 2 3 16" xfId="1700"/>
    <cellStyle name="เครื่องหมายจุลภาค 2 3 160" xfId="1701"/>
    <cellStyle name="เครื่องหมายจุลภาค 2 3 161" xfId="1702"/>
    <cellStyle name="เครื่องหมายจุลภาค 2 3 162" xfId="1703"/>
    <cellStyle name="เครื่องหมายจุลภาค 2 3 163" xfId="1704"/>
    <cellStyle name="เครื่องหมายจุลภาค 2 3 164" xfId="1705"/>
    <cellStyle name="เครื่องหมายจุลภาค 2 3 165" xfId="1706"/>
    <cellStyle name="เครื่องหมายจุลภาค 2 3 166" xfId="1707"/>
    <cellStyle name="เครื่องหมายจุลภาค 2 3 167" xfId="1708"/>
    <cellStyle name="เครื่องหมายจุลภาค 2 3 168" xfId="1709"/>
    <cellStyle name="เครื่องหมายจุลภาค 2 3 169" xfId="1710"/>
    <cellStyle name="เครื่องหมายจุลภาค 2 3 17" xfId="1711"/>
    <cellStyle name="เครื่องหมายจุลภาค 2 3 170" xfId="1712"/>
    <cellStyle name="เครื่องหมายจุลภาค 2 3 171" xfId="1713"/>
    <cellStyle name="เครื่องหมายจุลภาค 2 3 172" xfId="1714"/>
    <cellStyle name="เครื่องหมายจุลภาค 2 3 173" xfId="1715"/>
    <cellStyle name="เครื่องหมายจุลภาค 2 3 174" xfId="1716"/>
    <cellStyle name="เครื่องหมายจุลภาค 2 3 175" xfId="1717"/>
    <cellStyle name="เครื่องหมายจุลภาค 2 3 176" xfId="1718"/>
    <cellStyle name="เครื่องหมายจุลภาค 2 3 177" xfId="1719"/>
    <cellStyle name="เครื่องหมายจุลภาค 2 3 178" xfId="1720"/>
    <cellStyle name="เครื่องหมายจุลภาค 2 3 179" xfId="1721"/>
    <cellStyle name="เครื่องหมายจุลภาค 2 3 18" xfId="1722"/>
    <cellStyle name="เครื่องหมายจุลภาค 2 3 180" xfId="1723"/>
    <cellStyle name="เครื่องหมายจุลภาค 2 3 181" xfId="1724"/>
    <cellStyle name="เครื่องหมายจุลภาค 2 3 182" xfId="1725"/>
    <cellStyle name="เครื่องหมายจุลภาค 2 3 183" xfId="1726"/>
    <cellStyle name="เครื่องหมายจุลภาค 2 3 184" xfId="1727"/>
    <cellStyle name="เครื่องหมายจุลภาค 2 3 185" xfId="1728"/>
    <cellStyle name="เครื่องหมายจุลภาค 2 3 186" xfId="1729"/>
    <cellStyle name="เครื่องหมายจุลภาค 2 3 187" xfId="1730"/>
    <cellStyle name="เครื่องหมายจุลภาค 2 3 188" xfId="1731"/>
    <cellStyle name="เครื่องหมายจุลภาค 2 3 189" xfId="1732"/>
    <cellStyle name="เครื่องหมายจุลภาค 2 3 19" xfId="1733"/>
    <cellStyle name="เครื่องหมายจุลภาค 2 3 190" xfId="1734"/>
    <cellStyle name="เครื่องหมายจุลภาค 2 3 191" xfId="1735"/>
    <cellStyle name="เครื่องหมายจุลภาค 2 3 191 2" xfId="1736"/>
    <cellStyle name="เครื่องหมายจุลภาค 2 3 192" xfId="1737"/>
    <cellStyle name="เครื่องหมายจุลภาค 2 3 193" xfId="1738"/>
    <cellStyle name="เครื่องหมายจุลภาค 2 3 194" xfId="1739"/>
    <cellStyle name="เครื่องหมายจุลภาค 2 3 195" xfId="1740"/>
    <cellStyle name="เครื่องหมายจุลภาค 2 3 196" xfId="1741"/>
    <cellStyle name="เครื่องหมายจุลภาค 2 3 197" xfId="1742"/>
    <cellStyle name="เครื่องหมายจุลภาค 2 3 198" xfId="1743"/>
    <cellStyle name="เครื่องหมายจุลภาค 2 3 199" xfId="1744"/>
    <cellStyle name="เครื่องหมายจุลภาค 2 3 2" xfId="1745"/>
    <cellStyle name="เครื่องหมายจุลภาค 2 3 2 2" xfId="1746"/>
    <cellStyle name="เครื่องหมายจุลภาค 2 3 2 2 2" xfId="1747"/>
    <cellStyle name="เครื่องหมายจุลภาค 2 3 2 3" xfId="1748"/>
    <cellStyle name="เครื่องหมายจุลภาค 2 3 2 3 2" xfId="1749"/>
    <cellStyle name="เครื่องหมายจุลภาค 2 3 2 3 2 2" xfId="1750"/>
    <cellStyle name="เครื่องหมายจุลภาค 2 3 2 4" xfId="1751"/>
    <cellStyle name="เครื่องหมายจุลภาค 2 3 2 5" xfId="1752"/>
    <cellStyle name="เครื่องหมายจุลภาค 2 3 2 6" xfId="1753"/>
    <cellStyle name="เครื่องหมายจุลภาค 2 3 2 7" xfId="1754"/>
    <cellStyle name="เครื่องหมายจุลภาค 2 3 20" xfId="1755"/>
    <cellStyle name="เครื่องหมายจุลภาค 2 3 200" xfId="1756"/>
    <cellStyle name="เครื่องหมายจุลภาค 2 3 201" xfId="1757"/>
    <cellStyle name="เครื่องหมายจุลภาค 2 3 202" xfId="1758"/>
    <cellStyle name="เครื่องหมายจุลภาค 2 3 203" xfId="1759"/>
    <cellStyle name="เครื่องหมายจุลภาค 2 3 204" xfId="1760"/>
    <cellStyle name="เครื่องหมายจุลภาค 2 3 205" xfId="1761"/>
    <cellStyle name="เครื่องหมายจุลภาค 2 3 206" xfId="1762"/>
    <cellStyle name="เครื่องหมายจุลภาค 2 3 207" xfId="1763"/>
    <cellStyle name="เครื่องหมายจุลภาค 2 3 208" xfId="1764"/>
    <cellStyle name="เครื่องหมายจุลภาค 2 3 209" xfId="1765"/>
    <cellStyle name="เครื่องหมายจุลภาค 2 3 21" xfId="1766"/>
    <cellStyle name="เครื่องหมายจุลภาค 2 3 210" xfId="1767"/>
    <cellStyle name="เครื่องหมายจุลภาค 2 3 211" xfId="1768"/>
    <cellStyle name="เครื่องหมายจุลภาค 2 3 212" xfId="1769"/>
    <cellStyle name="เครื่องหมายจุลภาค 2 3 213" xfId="1770"/>
    <cellStyle name="เครื่องหมายจุลภาค 2 3 214" xfId="1771"/>
    <cellStyle name="เครื่องหมายจุลภาค 2 3 215" xfId="1772"/>
    <cellStyle name="เครื่องหมายจุลภาค 2 3 216" xfId="1773"/>
    <cellStyle name="เครื่องหมายจุลภาค 2 3 217" xfId="1774"/>
    <cellStyle name="เครื่องหมายจุลภาค 2 3 218" xfId="1775"/>
    <cellStyle name="เครื่องหมายจุลภาค 2 3 219" xfId="1776"/>
    <cellStyle name="เครื่องหมายจุลภาค 2 3 22" xfId="1777"/>
    <cellStyle name="เครื่องหมายจุลภาค 2 3 220" xfId="1778"/>
    <cellStyle name="เครื่องหมายจุลภาค 2 3 221" xfId="1779"/>
    <cellStyle name="เครื่องหมายจุลภาค 2 3 222" xfId="1780"/>
    <cellStyle name="เครื่องหมายจุลภาค 2 3 223" xfId="1781"/>
    <cellStyle name="เครื่องหมายจุลภาค 2 3 224" xfId="1782"/>
    <cellStyle name="เครื่องหมายจุลภาค 2 3 225" xfId="1783"/>
    <cellStyle name="เครื่องหมายจุลภาค 2 3 226" xfId="1784"/>
    <cellStyle name="เครื่องหมายจุลภาค 2 3 227" xfId="1785"/>
    <cellStyle name="เครื่องหมายจุลภาค 2 3 228" xfId="1786"/>
    <cellStyle name="เครื่องหมายจุลภาค 2 3 229" xfId="1787"/>
    <cellStyle name="เครื่องหมายจุลภาค 2 3 23" xfId="1788"/>
    <cellStyle name="เครื่องหมายจุลภาค 2 3 230" xfId="1789"/>
    <cellStyle name="เครื่องหมายจุลภาค 2 3 231" xfId="1790"/>
    <cellStyle name="เครื่องหมายจุลภาค 2 3 232" xfId="1791"/>
    <cellStyle name="เครื่องหมายจุลภาค 2 3 233" xfId="1792"/>
    <cellStyle name="เครื่องหมายจุลภาค 2 3 234" xfId="1793"/>
    <cellStyle name="เครื่องหมายจุลภาค 2 3 235" xfId="1794"/>
    <cellStyle name="เครื่องหมายจุลภาค 2 3 236" xfId="1795"/>
    <cellStyle name="เครื่องหมายจุลภาค 2 3 237" xfId="1796"/>
    <cellStyle name="เครื่องหมายจุลภาค 2 3 238" xfId="1797"/>
    <cellStyle name="เครื่องหมายจุลภาค 2 3 239" xfId="1798"/>
    <cellStyle name="เครื่องหมายจุลภาค 2 3 24" xfId="1799"/>
    <cellStyle name="เครื่องหมายจุลภาค 2 3 240" xfId="1800"/>
    <cellStyle name="เครื่องหมายจุลภาค 2 3 241" xfId="1801"/>
    <cellStyle name="เครื่องหมายจุลภาค 2 3 242" xfId="1802"/>
    <cellStyle name="เครื่องหมายจุลภาค 2 3 243" xfId="1803"/>
    <cellStyle name="เครื่องหมายจุลภาค 2 3 244" xfId="1804"/>
    <cellStyle name="เครื่องหมายจุลภาค 2 3 245" xfId="1805"/>
    <cellStyle name="เครื่องหมายจุลภาค 2 3 246" xfId="1806"/>
    <cellStyle name="เครื่องหมายจุลภาค 2 3 247" xfId="1807"/>
    <cellStyle name="เครื่องหมายจุลภาค 2 3 248" xfId="1808"/>
    <cellStyle name="เครื่องหมายจุลภาค 2 3 249" xfId="1809"/>
    <cellStyle name="เครื่องหมายจุลภาค 2 3 25" xfId="1810"/>
    <cellStyle name="เครื่องหมายจุลภาค 2 3 250" xfId="1811"/>
    <cellStyle name="เครื่องหมายจุลภาค 2 3 251" xfId="1812"/>
    <cellStyle name="เครื่องหมายจุลภาค 2 3 252" xfId="1813"/>
    <cellStyle name="เครื่องหมายจุลภาค 2 3 253" xfId="1814"/>
    <cellStyle name="เครื่องหมายจุลภาค 2 3 254" xfId="1815"/>
    <cellStyle name="เครื่องหมายจุลภาค 2 3 26" xfId="1816"/>
    <cellStyle name="เครื่องหมายจุลภาค 2 3 27" xfId="1817"/>
    <cellStyle name="เครื่องหมายจุลภาค 2 3 28" xfId="1818"/>
    <cellStyle name="เครื่องหมายจุลภาค 2 3 29" xfId="1819"/>
    <cellStyle name="เครื่องหมายจุลภาค 2 3 3" xfId="1820"/>
    <cellStyle name="เครื่องหมายจุลภาค 2 3 30" xfId="1821"/>
    <cellStyle name="เครื่องหมายจุลภาค 2 3 31" xfId="1822"/>
    <cellStyle name="เครื่องหมายจุลภาค 2 3 32" xfId="1823"/>
    <cellStyle name="เครื่องหมายจุลภาค 2 3 33" xfId="1824"/>
    <cellStyle name="เครื่องหมายจุลภาค 2 3 34" xfId="1825"/>
    <cellStyle name="เครื่องหมายจุลภาค 2 3 35" xfId="1826"/>
    <cellStyle name="เครื่องหมายจุลภาค 2 3 36" xfId="1827"/>
    <cellStyle name="เครื่องหมายจุลภาค 2 3 37" xfId="1828"/>
    <cellStyle name="เครื่องหมายจุลภาค 2 3 38" xfId="1829"/>
    <cellStyle name="เครื่องหมายจุลภาค 2 3 39" xfId="1830"/>
    <cellStyle name="เครื่องหมายจุลภาค 2 3 4" xfId="1831"/>
    <cellStyle name="เครื่องหมายจุลภาค 2 3 40" xfId="1832"/>
    <cellStyle name="เครื่องหมายจุลภาค 2 3 41" xfId="1833"/>
    <cellStyle name="เครื่องหมายจุลภาค 2 3 42" xfId="1834"/>
    <cellStyle name="เครื่องหมายจุลภาค 2 3 43" xfId="1835"/>
    <cellStyle name="เครื่องหมายจุลภาค 2 3 44" xfId="1836"/>
    <cellStyle name="เครื่องหมายจุลภาค 2 3 45" xfId="1837"/>
    <cellStyle name="เครื่องหมายจุลภาค 2 3 46" xfId="1838"/>
    <cellStyle name="เครื่องหมายจุลภาค 2 3 47" xfId="1839"/>
    <cellStyle name="เครื่องหมายจุลภาค 2 3 48" xfId="1840"/>
    <cellStyle name="เครื่องหมายจุลภาค 2 3 49" xfId="1841"/>
    <cellStyle name="เครื่องหมายจุลภาค 2 3 5" xfId="1842"/>
    <cellStyle name="เครื่องหมายจุลภาค 2 3 50" xfId="1843"/>
    <cellStyle name="เครื่องหมายจุลภาค 2 3 51" xfId="1844"/>
    <cellStyle name="เครื่องหมายจุลภาค 2 3 52" xfId="1845"/>
    <cellStyle name="เครื่องหมายจุลภาค 2 3 53" xfId="1846"/>
    <cellStyle name="เครื่องหมายจุลภาค 2 3 54" xfId="1847"/>
    <cellStyle name="เครื่องหมายจุลภาค 2 3 55" xfId="1848"/>
    <cellStyle name="เครื่องหมายจุลภาค 2 3 56" xfId="1849"/>
    <cellStyle name="เครื่องหมายจุลภาค 2 3 57" xfId="1850"/>
    <cellStyle name="เครื่องหมายจุลภาค 2 3 58" xfId="1851"/>
    <cellStyle name="เครื่องหมายจุลภาค 2 3 59" xfId="1852"/>
    <cellStyle name="เครื่องหมายจุลภาค 2 3 6" xfId="1853"/>
    <cellStyle name="เครื่องหมายจุลภาค 2 3 60" xfId="1854"/>
    <cellStyle name="เครื่องหมายจุลภาค 2 3 61" xfId="1855"/>
    <cellStyle name="เครื่องหมายจุลภาค 2 3 62" xfId="1856"/>
    <cellStyle name="เครื่องหมายจุลภาค 2 3 63" xfId="1857"/>
    <cellStyle name="เครื่องหมายจุลภาค 2 3 64" xfId="1858"/>
    <cellStyle name="เครื่องหมายจุลภาค 2 3 65" xfId="1859"/>
    <cellStyle name="เครื่องหมายจุลภาค 2 3 66" xfId="1860"/>
    <cellStyle name="เครื่องหมายจุลภาค 2 3 67" xfId="1861"/>
    <cellStyle name="เครื่องหมายจุลภาค 2 3 68" xfId="1862"/>
    <cellStyle name="เครื่องหมายจุลภาค 2 3 69" xfId="1863"/>
    <cellStyle name="เครื่องหมายจุลภาค 2 3 7" xfId="1864"/>
    <cellStyle name="เครื่องหมายจุลภาค 2 3 70" xfId="1865"/>
    <cellStyle name="เครื่องหมายจุลภาค 2 3 71" xfId="1866"/>
    <cellStyle name="เครื่องหมายจุลภาค 2 3 72" xfId="1867"/>
    <cellStyle name="เครื่องหมายจุลภาค 2 3 73" xfId="1868"/>
    <cellStyle name="เครื่องหมายจุลภาค 2 3 74" xfId="1869"/>
    <cellStyle name="เครื่องหมายจุลภาค 2 3 75" xfId="1870"/>
    <cellStyle name="เครื่องหมายจุลภาค 2 3 76" xfId="1871"/>
    <cellStyle name="เครื่องหมายจุลภาค 2 3 77" xfId="1872"/>
    <cellStyle name="เครื่องหมายจุลภาค 2 3 78" xfId="1873"/>
    <cellStyle name="เครื่องหมายจุลภาค 2 3 79" xfId="1874"/>
    <cellStyle name="เครื่องหมายจุลภาค 2 3 8" xfId="1875"/>
    <cellStyle name="เครื่องหมายจุลภาค 2 3 80" xfId="1876"/>
    <cellStyle name="เครื่องหมายจุลภาค 2 3 81" xfId="1877"/>
    <cellStyle name="เครื่องหมายจุลภาค 2 3 82" xfId="1878"/>
    <cellStyle name="เครื่องหมายจุลภาค 2 3 83" xfId="1879"/>
    <cellStyle name="เครื่องหมายจุลภาค 2 3 84" xfId="1880"/>
    <cellStyle name="เครื่องหมายจุลภาค 2 3 85" xfId="1881"/>
    <cellStyle name="เครื่องหมายจุลภาค 2 3 86" xfId="1882"/>
    <cellStyle name="เครื่องหมายจุลภาค 2 3 87" xfId="1883"/>
    <cellStyle name="เครื่องหมายจุลภาค 2 3 88" xfId="1884"/>
    <cellStyle name="เครื่องหมายจุลภาค 2 3 89" xfId="1885"/>
    <cellStyle name="เครื่องหมายจุลภาค 2 3 9" xfId="1886"/>
    <cellStyle name="เครื่องหมายจุลภาค 2 3 90" xfId="1887"/>
    <cellStyle name="เครื่องหมายจุลภาค 2 3 91" xfId="1888"/>
    <cellStyle name="เครื่องหมายจุลภาค 2 3 92" xfId="1889"/>
    <cellStyle name="เครื่องหมายจุลภาค 2 3 93" xfId="1890"/>
    <cellStyle name="เครื่องหมายจุลภาค 2 3 94" xfId="1891"/>
    <cellStyle name="เครื่องหมายจุลภาค 2 3 95" xfId="1892"/>
    <cellStyle name="เครื่องหมายจุลภาค 2 3 96" xfId="1893"/>
    <cellStyle name="เครื่องหมายจุลภาค 2 3 97" xfId="1894"/>
    <cellStyle name="เครื่องหมายจุลภาค 2 3 98" xfId="1895"/>
    <cellStyle name="เครื่องหมายจุลภาค 2 3 99" xfId="1896"/>
    <cellStyle name="เครื่องหมายจุลภาค 2 30" xfId="1897"/>
    <cellStyle name="เครื่องหมายจุลภาค 2 30 2" xfId="1898"/>
    <cellStyle name="เครื่องหมายจุลภาค 2 31" xfId="1899"/>
    <cellStyle name="เครื่องหมายจุลภาค 2 31 2" xfId="1900"/>
    <cellStyle name="เครื่องหมายจุลภาค 2 32" xfId="1901"/>
    <cellStyle name="เครื่องหมายจุลภาค 2 32 2" xfId="1902"/>
    <cellStyle name="เครื่องหมายจุลภาค 2 33" xfId="1903"/>
    <cellStyle name="เครื่องหมายจุลภาค 2 33 2" xfId="1904"/>
    <cellStyle name="เครื่องหมายจุลภาค 2 34" xfId="1905"/>
    <cellStyle name="เครื่องหมายจุลภาค 2 34 2" xfId="1906"/>
    <cellStyle name="เครื่องหมายจุลภาค 2 35" xfId="1907"/>
    <cellStyle name="เครื่องหมายจุลภาค 2 35 2" xfId="1908"/>
    <cellStyle name="เครื่องหมายจุลภาค 2 36" xfId="1909"/>
    <cellStyle name="เครื่องหมายจุลภาค 2 36 2" xfId="1910"/>
    <cellStyle name="เครื่องหมายจุลภาค 2 37" xfId="1911"/>
    <cellStyle name="เครื่องหมายจุลภาค 2 37 2" xfId="1912"/>
    <cellStyle name="เครื่องหมายจุลภาค 2 38" xfId="1913"/>
    <cellStyle name="เครื่องหมายจุลภาค 2 38 2" xfId="1914"/>
    <cellStyle name="เครื่องหมายจุลภาค 2 39" xfId="1915"/>
    <cellStyle name="เครื่องหมายจุลภาค 2 39 2" xfId="1916"/>
    <cellStyle name="เครื่องหมายจุลภาค 2 4" xfId="1917"/>
    <cellStyle name="เครื่องหมายจุลภาค 2 4 10" xfId="1918"/>
    <cellStyle name="เครื่องหมายจุลภาค 2 4 10 2" xfId="1919"/>
    <cellStyle name="เครื่องหมายจุลภาค 2 4 11" xfId="1920"/>
    <cellStyle name="เครื่องหมายจุลภาค 2 4 11 2" xfId="1921"/>
    <cellStyle name="เครื่องหมายจุลภาค 2 4 12" xfId="1922"/>
    <cellStyle name="เครื่องหมายจุลภาค 2 4 12 2" xfId="1923"/>
    <cellStyle name="เครื่องหมายจุลภาค 2 4 13" xfId="1924"/>
    <cellStyle name="เครื่องหมายจุลภาค 2 4 13 2" xfId="1925"/>
    <cellStyle name="เครื่องหมายจุลภาค 2 4 14" xfId="1926"/>
    <cellStyle name="เครื่องหมายจุลภาค 2 4 14 2" xfId="1927"/>
    <cellStyle name="เครื่องหมายจุลภาค 2 4 15" xfId="1928"/>
    <cellStyle name="เครื่องหมายจุลภาค 2 4 2" xfId="1929"/>
    <cellStyle name="เครื่องหมายจุลภาค 2 4 2 2" xfId="1930"/>
    <cellStyle name="เครื่องหมายจุลภาค 2 4 3" xfId="1931"/>
    <cellStyle name="เครื่องหมายจุลภาค 2 4 3 2" xfId="1932"/>
    <cellStyle name="เครื่องหมายจุลภาค 2 4 4" xfId="1933"/>
    <cellStyle name="เครื่องหมายจุลภาค 2 4 4 2" xfId="1934"/>
    <cellStyle name="เครื่องหมายจุลภาค 2 4 5" xfId="1935"/>
    <cellStyle name="เครื่องหมายจุลภาค 2 4 5 2" xfId="1936"/>
    <cellStyle name="เครื่องหมายจุลภาค 2 4 6" xfId="1937"/>
    <cellStyle name="เครื่องหมายจุลภาค 2 4 6 2" xfId="1938"/>
    <cellStyle name="เครื่องหมายจุลภาค 2 4 7" xfId="1939"/>
    <cellStyle name="เครื่องหมายจุลภาค 2 4 7 2" xfId="1940"/>
    <cellStyle name="เครื่องหมายจุลภาค 2 4 8" xfId="1941"/>
    <cellStyle name="เครื่องหมายจุลภาค 2 4 8 2" xfId="1942"/>
    <cellStyle name="เครื่องหมายจุลภาค 2 4 9" xfId="1943"/>
    <cellStyle name="เครื่องหมายจุลภาค 2 4 9 2" xfId="1944"/>
    <cellStyle name="เครื่องหมายจุลภาค 2 40" xfId="1945"/>
    <cellStyle name="เครื่องหมายจุลภาค 2 40 2" xfId="1946"/>
    <cellStyle name="เครื่องหมายจุลภาค 2 41" xfId="1947"/>
    <cellStyle name="เครื่องหมายจุลภาค 2 41 2" xfId="1948"/>
    <cellStyle name="เครื่องหมายจุลภาค 2 42" xfId="1949"/>
    <cellStyle name="เครื่องหมายจุลภาค 2 42 2" xfId="1950"/>
    <cellStyle name="เครื่องหมายจุลภาค 2 43" xfId="1951"/>
    <cellStyle name="เครื่องหมายจุลภาค 2 43 2" xfId="1952"/>
    <cellStyle name="เครื่องหมายจุลภาค 2 44" xfId="1953"/>
    <cellStyle name="เครื่องหมายจุลภาค 2 44 2" xfId="1954"/>
    <cellStyle name="เครื่องหมายจุลภาค 2 45" xfId="1955"/>
    <cellStyle name="เครื่องหมายจุลภาค 2 45 2" xfId="1956"/>
    <cellStyle name="เครื่องหมายจุลภาค 2 46" xfId="1957"/>
    <cellStyle name="เครื่องหมายจุลภาค 2 46 2" xfId="1958"/>
    <cellStyle name="เครื่องหมายจุลภาค 2 47" xfId="1959"/>
    <cellStyle name="เครื่องหมายจุลภาค 2 47 2" xfId="1960"/>
    <cellStyle name="เครื่องหมายจุลภาค 2 48" xfId="1961"/>
    <cellStyle name="เครื่องหมายจุลภาค 2 48 2" xfId="1962"/>
    <cellStyle name="เครื่องหมายจุลภาค 2 49" xfId="1963"/>
    <cellStyle name="เครื่องหมายจุลภาค 2 49 2" xfId="1964"/>
    <cellStyle name="เครื่องหมายจุลภาค 2 5" xfId="1965"/>
    <cellStyle name="เครื่องหมายจุลภาค 2 5 2" xfId="1966"/>
    <cellStyle name="เครื่องหมายจุลภาค 2 5 2 2" xfId="1967"/>
    <cellStyle name="เครื่องหมายจุลภาค 2 5 3" xfId="1968"/>
    <cellStyle name="เครื่องหมายจุลภาค 2 5 3 2" xfId="1969"/>
    <cellStyle name="เครื่องหมายจุลภาค 2 5 4" xfId="1970"/>
    <cellStyle name="เครื่องหมายจุลภาค 2 5 4 2" xfId="1971"/>
    <cellStyle name="เครื่องหมายจุลภาค 2 5 5" xfId="1972"/>
    <cellStyle name="เครื่องหมายจุลภาค 2 5 5 2" xfId="1973"/>
    <cellStyle name="เครื่องหมายจุลภาค 2 5 6" xfId="1974"/>
    <cellStyle name="เครื่องหมายจุลภาค 2 5 6 2" xfId="1975"/>
    <cellStyle name="เครื่องหมายจุลภาค 2 5 7" xfId="1976"/>
    <cellStyle name="เครื่องหมายจุลภาค 2 5 7 2" xfId="1977"/>
    <cellStyle name="เครื่องหมายจุลภาค 2 5 8" xfId="1978"/>
    <cellStyle name="เครื่องหมายจุลภาค 2 5 8 2" xfId="1979"/>
    <cellStyle name="เครื่องหมายจุลภาค 2 5 9" xfId="1980"/>
    <cellStyle name="เครื่องหมายจุลภาค 2 50" xfId="1981"/>
    <cellStyle name="เครื่องหมายจุลภาค 2 50 2" xfId="1982"/>
    <cellStyle name="เครื่องหมายจุลภาค 2 51" xfId="1983"/>
    <cellStyle name="เครื่องหมายจุลภาค 2 51 2" xfId="1984"/>
    <cellStyle name="เครื่องหมายจุลภาค 2 52" xfId="1985"/>
    <cellStyle name="เครื่องหมายจุลภาค 2 52 2" xfId="1986"/>
    <cellStyle name="เครื่องหมายจุลภาค 2 53" xfId="1987"/>
    <cellStyle name="เครื่องหมายจุลภาค 2 53 2" xfId="1988"/>
    <cellStyle name="เครื่องหมายจุลภาค 2 54" xfId="1989"/>
    <cellStyle name="เครื่องหมายจุลภาค 2 54 2" xfId="1990"/>
    <cellStyle name="เครื่องหมายจุลภาค 2 55" xfId="1991"/>
    <cellStyle name="เครื่องหมายจุลภาค 2 55 2" xfId="1992"/>
    <cellStyle name="เครื่องหมายจุลภาค 2 56" xfId="1993"/>
    <cellStyle name="เครื่องหมายจุลภาค 2 56 2" xfId="1994"/>
    <cellStyle name="เครื่องหมายจุลภาค 2 57" xfId="1995"/>
    <cellStyle name="เครื่องหมายจุลภาค 2 57 2" xfId="1996"/>
    <cellStyle name="เครื่องหมายจุลภาค 2 58" xfId="1997"/>
    <cellStyle name="เครื่องหมายจุลภาค 2 58 2" xfId="1998"/>
    <cellStyle name="เครื่องหมายจุลภาค 2 59" xfId="1999"/>
    <cellStyle name="เครื่องหมายจุลภาค 2 59 2" xfId="2000"/>
    <cellStyle name="เครื่องหมายจุลภาค 2 6" xfId="2001"/>
    <cellStyle name="เครื่องหมายจุลภาค 2 6 2" xfId="2002"/>
    <cellStyle name="เครื่องหมายจุลภาค 2 60" xfId="2003"/>
    <cellStyle name="เครื่องหมายจุลภาค 2 60 2" xfId="2004"/>
    <cellStyle name="เครื่องหมายจุลภาค 2 61" xfId="2005"/>
    <cellStyle name="เครื่องหมายจุลภาค 2 61 2" xfId="2006"/>
    <cellStyle name="เครื่องหมายจุลภาค 2 62" xfId="2007"/>
    <cellStyle name="เครื่องหมายจุลภาค 2 62 2" xfId="2008"/>
    <cellStyle name="เครื่องหมายจุลภาค 2 63" xfId="2009"/>
    <cellStyle name="เครื่องหมายจุลภาค 2 63 2" xfId="2010"/>
    <cellStyle name="เครื่องหมายจุลภาค 2 64" xfId="2011"/>
    <cellStyle name="เครื่องหมายจุลภาค 2 64 2" xfId="2012"/>
    <cellStyle name="เครื่องหมายจุลภาค 2 65" xfId="2013"/>
    <cellStyle name="เครื่องหมายจุลภาค 2 65 2" xfId="2014"/>
    <cellStyle name="เครื่องหมายจุลภาค 2 66" xfId="2015"/>
    <cellStyle name="เครื่องหมายจุลภาค 2 66 2" xfId="2016"/>
    <cellStyle name="เครื่องหมายจุลภาค 2 67" xfId="2017"/>
    <cellStyle name="เครื่องหมายจุลภาค 2 67 2" xfId="2018"/>
    <cellStyle name="เครื่องหมายจุลภาค 2 68" xfId="2019"/>
    <cellStyle name="เครื่องหมายจุลภาค 2 68 2" xfId="2020"/>
    <cellStyle name="เครื่องหมายจุลภาค 2 69" xfId="2021"/>
    <cellStyle name="เครื่องหมายจุลภาค 2 69 2" xfId="2022"/>
    <cellStyle name="เครื่องหมายจุลภาค 2 7" xfId="2023"/>
    <cellStyle name="เครื่องหมายจุลภาค 2 7 2" xfId="2024"/>
    <cellStyle name="เครื่องหมายจุลภาค 2 70" xfId="2025"/>
    <cellStyle name="เครื่องหมายจุลภาค 2 70 2" xfId="2026"/>
    <cellStyle name="เครื่องหมายจุลภาค 2 71" xfId="2027"/>
    <cellStyle name="เครื่องหมายจุลภาค 2 71 2" xfId="2028"/>
    <cellStyle name="เครื่องหมายจุลภาค 2 72" xfId="2029"/>
    <cellStyle name="เครื่องหมายจุลภาค 2 72 2" xfId="2030"/>
    <cellStyle name="เครื่องหมายจุลภาค 2 73" xfId="2031"/>
    <cellStyle name="เครื่องหมายจุลภาค 2 73 2" xfId="2032"/>
    <cellStyle name="เครื่องหมายจุลภาค 2 74" xfId="2033"/>
    <cellStyle name="เครื่องหมายจุลภาค 2 74 2" xfId="2034"/>
    <cellStyle name="เครื่องหมายจุลภาค 2 75" xfId="2035"/>
    <cellStyle name="เครื่องหมายจุลภาค 2 75 2" xfId="2036"/>
    <cellStyle name="เครื่องหมายจุลภาค 2 76" xfId="2037"/>
    <cellStyle name="เครื่องหมายจุลภาค 2 76 2" xfId="2038"/>
    <cellStyle name="เครื่องหมายจุลภาค 2 77" xfId="2039"/>
    <cellStyle name="เครื่องหมายจุลภาค 2 77 2" xfId="2040"/>
    <cellStyle name="เครื่องหมายจุลภาค 2 78" xfId="2041"/>
    <cellStyle name="เครื่องหมายจุลภาค 2 78 2" xfId="2042"/>
    <cellStyle name="เครื่องหมายจุลภาค 2 79" xfId="2043"/>
    <cellStyle name="เครื่องหมายจุลภาค 2 79 2" xfId="2044"/>
    <cellStyle name="เครื่องหมายจุลภาค 2 8" xfId="2045"/>
    <cellStyle name="เครื่องหมายจุลภาค 2 8 2" xfId="2046"/>
    <cellStyle name="เครื่องหมายจุลภาค 2 80" xfId="2047"/>
    <cellStyle name="เครื่องหมายจุลภาค 2 80 2" xfId="2048"/>
    <cellStyle name="เครื่องหมายจุลภาค 2 81" xfId="2049"/>
    <cellStyle name="เครื่องหมายจุลภาค 2 81 2" xfId="2050"/>
    <cellStyle name="เครื่องหมายจุลภาค 2 82" xfId="2051"/>
    <cellStyle name="เครื่องหมายจุลภาค 2 82 2" xfId="2052"/>
    <cellStyle name="เครื่องหมายจุลภาค 2 83" xfId="2053"/>
    <cellStyle name="เครื่องหมายจุลภาค 2 83 2" xfId="2054"/>
    <cellStyle name="เครื่องหมายจุลภาค 2 84" xfId="2055"/>
    <cellStyle name="เครื่องหมายจุลภาค 2 84 2" xfId="2056"/>
    <cellStyle name="เครื่องหมายจุลภาค 2 85" xfId="2057"/>
    <cellStyle name="เครื่องหมายจุลภาค 2 85 2" xfId="2058"/>
    <cellStyle name="เครื่องหมายจุลภาค 2 86" xfId="2059"/>
    <cellStyle name="เครื่องหมายจุลภาค 2 86 2" xfId="2060"/>
    <cellStyle name="เครื่องหมายจุลภาค 2 87" xfId="2061"/>
    <cellStyle name="เครื่องหมายจุลภาค 2 87 2" xfId="2062"/>
    <cellStyle name="เครื่องหมายจุลภาค 2 88" xfId="2063"/>
    <cellStyle name="เครื่องหมายจุลภาค 2 88 2" xfId="2064"/>
    <cellStyle name="เครื่องหมายจุลภาค 2 89" xfId="2065"/>
    <cellStyle name="เครื่องหมายจุลภาค 2 89 2" xfId="2066"/>
    <cellStyle name="เครื่องหมายจุลภาค 2 9" xfId="2067"/>
    <cellStyle name="เครื่องหมายจุลภาค 2 9 2" xfId="2068"/>
    <cellStyle name="เครื่องหมายจุลภาค 2 90" xfId="2069"/>
    <cellStyle name="เครื่องหมายจุลภาค 2 90 2" xfId="2070"/>
    <cellStyle name="เครื่องหมายจุลภาค 2 91" xfId="2071"/>
    <cellStyle name="เครื่องหมายจุลภาค 2 91 2" xfId="2072"/>
    <cellStyle name="เครื่องหมายจุลภาค 2 92" xfId="2073"/>
    <cellStyle name="เครื่องหมายจุลภาค 2 92 2" xfId="2074"/>
    <cellStyle name="เครื่องหมายจุลภาค 2 93" xfId="2075"/>
    <cellStyle name="เครื่องหมายจุลภาค 2 93 2" xfId="2076"/>
    <cellStyle name="เครื่องหมายจุลภาค 2 94" xfId="2077"/>
    <cellStyle name="เครื่องหมายจุลภาค 2 94 2" xfId="2078"/>
    <cellStyle name="เครื่องหมายจุลภาค 2 95" xfId="2079"/>
    <cellStyle name="เครื่องหมายจุลภาค 2 95 2" xfId="2080"/>
    <cellStyle name="เครื่องหมายจุลภาค 2 96" xfId="2081"/>
    <cellStyle name="เครื่องหมายจุลภาค 2 96 2" xfId="2082"/>
    <cellStyle name="เครื่องหมายจุลภาค 2 97" xfId="2083"/>
    <cellStyle name="เครื่องหมายจุลภาค 2 97 2" xfId="2084"/>
    <cellStyle name="เครื่องหมายจุลภาค 2 98" xfId="2085"/>
    <cellStyle name="เครื่องหมายจุลภาค 2 98 2" xfId="2086"/>
    <cellStyle name="เครื่องหมายจุลภาค 2 99" xfId="2087"/>
    <cellStyle name="เครื่องหมายจุลภาค 2 99 2" xfId="2088"/>
    <cellStyle name="เครื่องหมายจุลภาค 3" xfId="2089"/>
    <cellStyle name="เครื่องหมายจุลภาค 3 2" xfId="2090"/>
    <cellStyle name="เครื่องหมายจุลภาค 3 2 2" xfId="2091"/>
    <cellStyle name="เครื่องหมายจุลภาค 3 2 2 2" xfId="2092"/>
    <cellStyle name="เครื่องหมายจุลภาค 3 2 3" xfId="2093"/>
    <cellStyle name="เครื่องหมายจุลภาค 3 3" xfId="2094"/>
    <cellStyle name="เครื่องหมายจุลภาค 3 3 2" xfId="2095"/>
    <cellStyle name="เครื่องหมายจุลภาค 3 4" xfId="2096"/>
    <cellStyle name="เครื่องหมายจุลภาค 4" xfId="2097"/>
    <cellStyle name="เครื่องหมายจุลภาค 4 2" xfId="2098"/>
    <cellStyle name="เครื่องหมายจุลภาค 4 3" xfId="2099"/>
    <cellStyle name="เครื่องหมายจุลภาค 5" xfId="2100"/>
    <cellStyle name="เครื่องหมายจุลภาค 5 10" xfId="2101"/>
    <cellStyle name="เครื่องหมายจุลภาค 5 10 2" xfId="2102"/>
    <cellStyle name="เครื่องหมายจุลภาค 5 11" xfId="2103"/>
    <cellStyle name="เครื่องหมายจุลภาค 5 12" xfId="2104"/>
    <cellStyle name="เครื่องหมายจุลภาค 5 2" xfId="2105"/>
    <cellStyle name="เครื่องหมายจุลภาค 5 2 2" xfId="2106"/>
    <cellStyle name="เครื่องหมายจุลภาค 5 3" xfId="2107"/>
    <cellStyle name="เครื่องหมายจุลภาค 5 3 2" xfId="2108"/>
    <cellStyle name="เครื่องหมายจุลภาค 5 4" xfId="2109"/>
    <cellStyle name="เครื่องหมายจุลภาค 5 4 2" xfId="2110"/>
    <cellStyle name="เครื่องหมายจุลภาค 5 5" xfId="2111"/>
    <cellStyle name="เครื่องหมายจุลภาค 5 5 2" xfId="2112"/>
    <cellStyle name="เครื่องหมายจุลภาค 5 6" xfId="2113"/>
    <cellStyle name="เครื่องหมายจุลภาค 5 6 2" xfId="2114"/>
    <cellStyle name="เครื่องหมายจุลภาค 5 7" xfId="2115"/>
    <cellStyle name="เครื่องหมายจุลภาค 5 7 2" xfId="2116"/>
    <cellStyle name="เครื่องหมายจุลภาค 5 8" xfId="2117"/>
    <cellStyle name="เครื่องหมายจุลภาค 5 8 2" xfId="2118"/>
    <cellStyle name="เครื่องหมายจุลภาค 5 9" xfId="2119"/>
    <cellStyle name="เครื่องหมายจุลภาค 5 9 2" xfId="2120"/>
    <cellStyle name="เครื่องหมายจุลภาค_RAIN_รายเดือน 50" xfId="2121"/>
    <cellStyle name="Comma" xfId="2122"/>
    <cellStyle name="Comma [0]" xfId="2123"/>
    <cellStyle name="จุลภาค 10" xfId="2124"/>
    <cellStyle name="จุลภาค 10 2" xfId="2125"/>
    <cellStyle name="จุลภาค 11" xfId="2126"/>
    <cellStyle name="จุลภาค 11 2" xfId="2127"/>
    <cellStyle name="จุลภาค 12" xfId="2128"/>
    <cellStyle name="จุลภาค 13" xfId="2129"/>
    <cellStyle name="จุลภาค 2" xfId="2130"/>
    <cellStyle name="จุลภาค 2 2" xfId="2131"/>
    <cellStyle name="จุลภาค 3" xfId="2132"/>
    <cellStyle name="จุลภาค 3 2" xfId="2133"/>
    <cellStyle name="จุลภาค 4" xfId="2134"/>
    <cellStyle name="จุลภาค 4 2" xfId="2135"/>
    <cellStyle name="จุลภาค 5" xfId="2136"/>
    <cellStyle name="จุลภาค 5 2" xfId="2137"/>
    <cellStyle name="จุลภาค 6" xfId="2138"/>
    <cellStyle name="จุลภาค 6 2" xfId="2139"/>
    <cellStyle name="จุลภาค 7" xfId="2140"/>
    <cellStyle name="จุลภาค 7 2" xfId="2141"/>
    <cellStyle name="จุลภาค 8" xfId="2142"/>
    <cellStyle name="จุลภาค 8 2" xfId="2143"/>
    <cellStyle name="จุลภาค 9" xfId="2144"/>
    <cellStyle name="จุลภาค 9 2" xfId="2145"/>
    <cellStyle name="ชื่อเรื่อง" xfId="2146"/>
    <cellStyle name="ชื่อเรื่อง 2" xfId="2147"/>
    <cellStyle name="ชื่อเรื่อง 3" xfId="2148"/>
    <cellStyle name="ชื่อเรื่อง 4" xfId="2149"/>
    <cellStyle name="เซลล์ตรวจสอบ" xfId="2150"/>
    <cellStyle name="เซลล์ตรวจสอบ 2" xfId="2151"/>
    <cellStyle name="เซลล์ตรวจสอบ 3" xfId="2152"/>
    <cellStyle name="เซลล์ตรวจสอบ 4" xfId="2153"/>
    <cellStyle name="เซลล์ที่มีการเชื่อมโยง 2" xfId="2154"/>
    <cellStyle name="เซลล์ที่มีการเชื่อมโยง 3" xfId="2155"/>
    <cellStyle name="เซลล์ที่มีการเชื่อมโยง 4" xfId="2156"/>
    <cellStyle name="เซลล์ที่มีลิงก์" xfId="2157"/>
    <cellStyle name="ดี" xfId="2158"/>
    <cellStyle name="ดี 2" xfId="2159"/>
    <cellStyle name="ดี 2 2" xfId="2160"/>
    <cellStyle name="ดี 3" xfId="2161"/>
    <cellStyle name="ดี 4" xfId="2162"/>
    <cellStyle name="ปกติ 10" xfId="2163"/>
    <cellStyle name="ปกติ 100" xfId="2164"/>
    <cellStyle name="ปกติ 101" xfId="2165"/>
    <cellStyle name="ปกติ 102" xfId="2166"/>
    <cellStyle name="ปกติ 103" xfId="2167"/>
    <cellStyle name="ปกติ 104" xfId="2168"/>
    <cellStyle name="ปกติ 105" xfId="2169"/>
    <cellStyle name="ปกติ 106" xfId="2170"/>
    <cellStyle name="ปกติ 107" xfId="2171"/>
    <cellStyle name="ปกติ 108" xfId="2172"/>
    <cellStyle name="ปกติ 109" xfId="2173"/>
    <cellStyle name="ปกติ 11" xfId="2174"/>
    <cellStyle name="ปกติ 110" xfId="2175"/>
    <cellStyle name="ปกติ 111" xfId="2176"/>
    <cellStyle name="ปกติ 112" xfId="2177"/>
    <cellStyle name="ปกติ 113" xfId="2178"/>
    <cellStyle name="ปกติ 114" xfId="2179"/>
    <cellStyle name="ปกติ 115" xfId="2180"/>
    <cellStyle name="ปกติ 116" xfId="2181"/>
    <cellStyle name="ปกติ 117" xfId="2182"/>
    <cellStyle name="ปกติ 118" xfId="2183"/>
    <cellStyle name="ปกติ 119" xfId="2184"/>
    <cellStyle name="ปกติ 12" xfId="2185"/>
    <cellStyle name="ปกติ 120" xfId="2186"/>
    <cellStyle name="ปกติ 121" xfId="2187"/>
    <cellStyle name="ปกติ 122" xfId="2188"/>
    <cellStyle name="ปกติ 123" xfId="2189"/>
    <cellStyle name="ปกติ 124" xfId="2190"/>
    <cellStyle name="ปกติ 125" xfId="2191"/>
    <cellStyle name="ปกติ 126" xfId="2192"/>
    <cellStyle name="ปกติ 127" xfId="2193"/>
    <cellStyle name="ปกติ 128" xfId="2194"/>
    <cellStyle name="ปกติ 129" xfId="2195"/>
    <cellStyle name="ปกติ 13" xfId="2196"/>
    <cellStyle name="ปกติ 130" xfId="2197"/>
    <cellStyle name="ปกติ 131" xfId="2198"/>
    <cellStyle name="ปกติ 132" xfId="2199"/>
    <cellStyle name="ปกติ 133" xfId="2200"/>
    <cellStyle name="ปกติ 134" xfId="2201"/>
    <cellStyle name="ปกติ 135" xfId="2202"/>
    <cellStyle name="ปกติ 136" xfId="2203"/>
    <cellStyle name="ปกติ 137" xfId="2204"/>
    <cellStyle name="ปกติ 138" xfId="2205"/>
    <cellStyle name="ปกติ 139" xfId="2206"/>
    <cellStyle name="ปกติ 14" xfId="2207"/>
    <cellStyle name="ปกติ 140" xfId="2208"/>
    <cellStyle name="ปกติ 141" xfId="2209"/>
    <cellStyle name="ปกติ 142" xfId="2210"/>
    <cellStyle name="ปกติ 143" xfId="2211"/>
    <cellStyle name="ปกติ 144" xfId="2212"/>
    <cellStyle name="ปกติ 145" xfId="2213"/>
    <cellStyle name="ปกติ 146" xfId="2214"/>
    <cellStyle name="ปกติ 147" xfId="2215"/>
    <cellStyle name="ปกติ 148" xfId="2216"/>
    <cellStyle name="ปกติ 149" xfId="2217"/>
    <cellStyle name="ปกติ 15" xfId="2218"/>
    <cellStyle name="ปกติ 150" xfId="2219"/>
    <cellStyle name="ปกติ 151" xfId="2220"/>
    <cellStyle name="ปกติ 152" xfId="2221"/>
    <cellStyle name="ปกติ 153" xfId="2222"/>
    <cellStyle name="ปกติ 154" xfId="2223"/>
    <cellStyle name="ปกติ 155" xfId="2224"/>
    <cellStyle name="ปกติ 156" xfId="2225"/>
    <cellStyle name="ปกติ 157" xfId="2226"/>
    <cellStyle name="ปกติ 158" xfId="2227"/>
    <cellStyle name="ปกติ 159" xfId="2228"/>
    <cellStyle name="ปกติ 16" xfId="2229"/>
    <cellStyle name="ปกติ 16 2" xfId="2230"/>
    <cellStyle name="ปกติ 160" xfId="2231"/>
    <cellStyle name="ปกติ 161" xfId="2232"/>
    <cellStyle name="ปกติ 162" xfId="2233"/>
    <cellStyle name="ปกติ 163" xfId="2234"/>
    <cellStyle name="ปกติ 164" xfId="2235"/>
    <cellStyle name="ปกติ 165" xfId="2236"/>
    <cellStyle name="ปกติ 166" xfId="2237"/>
    <cellStyle name="ปกติ 167" xfId="2238"/>
    <cellStyle name="ปกติ 168" xfId="2239"/>
    <cellStyle name="ปกติ 169" xfId="2240"/>
    <cellStyle name="ปกติ 17" xfId="2241"/>
    <cellStyle name="ปกติ 17 2" xfId="2242"/>
    <cellStyle name="ปกติ 170" xfId="2243"/>
    <cellStyle name="ปกติ 171" xfId="2244"/>
    <cellStyle name="ปกติ 172" xfId="2245"/>
    <cellStyle name="ปกติ 173" xfId="2246"/>
    <cellStyle name="ปกติ 174" xfId="2247"/>
    <cellStyle name="ปกติ 175" xfId="2248"/>
    <cellStyle name="ปกติ 176" xfId="2249"/>
    <cellStyle name="ปกติ 177" xfId="2250"/>
    <cellStyle name="ปกติ 178" xfId="2251"/>
    <cellStyle name="ปกติ 179" xfId="2252"/>
    <cellStyle name="ปกติ 18" xfId="2253"/>
    <cellStyle name="ปกติ 18 2" xfId="2254"/>
    <cellStyle name="ปกติ 180" xfId="2255"/>
    <cellStyle name="ปกติ 181" xfId="2256"/>
    <cellStyle name="ปกติ 182" xfId="2257"/>
    <cellStyle name="ปกติ 183" xfId="2258"/>
    <cellStyle name="ปกติ 184" xfId="2259"/>
    <cellStyle name="ปกติ 185" xfId="2260"/>
    <cellStyle name="ปกติ 186" xfId="2261"/>
    <cellStyle name="ปกติ 187" xfId="2262"/>
    <cellStyle name="ปกติ 188" xfId="2263"/>
    <cellStyle name="ปกติ 189" xfId="2264"/>
    <cellStyle name="ปกติ 19" xfId="2265"/>
    <cellStyle name="ปกติ 19 2" xfId="2266"/>
    <cellStyle name="ปกติ 190" xfId="2267"/>
    <cellStyle name="ปกติ 191" xfId="2268"/>
    <cellStyle name="ปกติ 192" xfId="2269"/>
    <cellStyle name="ปกติ 193" xfId="2270"/>
    <cellStyle name="ปกติ 194" xfId="2271"/>
    <cellStyle name="ปกติ 195" xfId="2272"/>
    <cellStyle name="ปกติ 196" xfId="2273"/>
    <cellStyle name="ปกติ 197" xfId="2274"/>
    <cellStyle name="ปกติ 198" xfId="2275"/>
    <cellStyle name="ปกติ 199" xfId="2276"/>
    <cellStyle name="ปกติ 2" xfId="2277"/>
    <cellStyle name="ปกติ 2 10" xfId="2278"/>
    <cellStyle name="ปกติ 2 100" xfId="2279"/>
    <cellStyle name="ปกติ 2 101" xfId="2280"/>
    <cellStyle name="ปกติ 2 102" xfId="2281"/>
    <cellStyle name="ปกติ 2 103" xfId="2282"/>
    <cellStyle name="ปกติ 2 104" xfId="2283"/>
    <cellStyle name="ปกติ 2 105" xfId="2284"/>
    <cellStyle name="ปกติ 2 106" xfId="2285"/>
    <cellStyle name="ปกติ 2 107" xfId="2286"/>
    <cellStyle name="ปกติ 2 108" xfId="2287"/>
    <cellStyle name="ปกติ 2 109" xfId="2288"/>
    <cellStyle name="ปกติ 2 11" xfId="2289"/>
    <cellStyle name="ปกติ 2 110" xfId="2290"/>
    <cellStyle name="ปกติ 2 111" xfId="2291"/>
    <cellStyle name="ปกติ 2 112" xfId="2292"/>
    <cellStyle name="ปกติ 2 113" xfId="2293"/>
    <cellStyle name="ปกติ 2 114" xfId="2294"/>
    <cellStyle name="ปกติ 2 115" xfId="2295"/>
    <cellStyle name="ปกติ 2 116" xfId="2296"/>
    <cellStyle name="ปกติ 2 117" xfId="2297"/>
    <cellStyle name="ปกติ 2 118" xfId="2298"/>
    <cellStyle name="ปกติ 2 119" xfId="2299"/>
    <cellStyle name="ปกติ 2 12" xfId="2300"/>
    <cellStyle name="ปกติ 2 120" xfId="2301"/>
    <cellStyle name="ปกติ 2 121" xfId="2302"/>
    <cellStyle name="ปกติ 2 122" xfId="2303"/>
    <cellStyle name="ปกติ 2 123" xfId="2304"/>
    <cellStyle name="ปกติ 2 124" xfId="2305"/>
    <cellStyle name="ปกติ 2 125" xfId="2306"/>
    <cellStyle name="ปกติ 2 126" xfId="2307"/>
    <cellStyle name="ปกติ 2 127" xfId="2308"/>
    <cellStyle name="ปกติ 2 128" xfId="2309"/>
    <cellStyle name="ปกติ 2 129" xfId="2310"/>
    <cellStyle name="ปกติ 2 13" xfId="2311"/>
    <cellStyle name="ปกติ 2 130" xfId="2312"/>
    <cellStyle name="ปกติ 2 131" xfId="2313"/>
    <cellStyle name="ปกติ 2 132" xfId="2314"/>
    <cellStyle name="ปกติ 2 133" xfId="2315"/>
    <cellStyle name="ปกติ 2 134" xfId="2316"/>
    <cellStyle name="ปกติ 2 135" xfId="2317"/>
    <cellStyle name="ปกติ 2 136" xfId="2318"/>
    <cellStyle name="ปกติ 2 137" xfId="2319"/>
    <cellStyle name="ปกติ 2 138" xfId="2320"/>
    <cellStyle name="ปกติ 2 139" xfId="2321"/>
    <cellStyle name="ปกติ 2 14" xfId="2322"/>
    <cellStyle name="ปกติ 2 140" xfId="2323"/>
    <cellStyle name="ปกติ 2 141" xfId="2324"/>
    <cellStyle name="ปกติ 2 142" xfId="2325"/>
    <cellStyle name="ปกติ 2 143" xfId="2326"/>
    <cellStyle name="ปกติ 2 144" xfId="2327"/>
    <cellStyle name="ปกติ 2 145" xfId="2328"/>
    <cellStyle name="ปกติ 2 146" xfId="2329"/>
    <cellStyle name="ปกติ 2 147" xfId="2330"/>
    <cellStyle name="ปกติ 2 148" xfId="2331"/>
    <cellStyle name="ปกติ 2 149" xfId="2332"/>
    <cellStyle name="ปกติ 2 15" xfId="2333"/>
    <cellStyle name="ปกติ 2 150" xfId="2334"/>
    <cellStyle name="ปกติ 2 151" xfId="2335"/>
    <cellStyle name="ปกติ 2 152" xfId="2336"/>
    <cellStyle name="ปกติ 2 153" xfId="2337"/>
    <cellStyle name="ปกติ 2 154" xfId="2338"/>
    <cellStyle name="ปกติ 2 155" xfId="2339"/>
    <cellStyle name="ปกติ 2 156" xfId="2340"/>
    <cellStyle name="ปกติ 2 157" xfId="2341"/>
    <cellStyle name="ปกติ 2 158" xfId="2342"/>
    <cellStyle name="ปกติ 2 159" xfId="2343"/>
    <cellStyle name="ปกติ 2 16" xfId="2344"/>
    <cellStyle name="ปกติ 2 160" xfId="2345"/>
    <cellStyle name="ปกติ 2 161" xfId="2346"/>
    <cellStyle name="ปกติ 2 162" xfId="2347"/>
    <cellStyle name="ปกติ 2 163" xfId="2348"/>
    <cellStyle name="ปกติ 2 164" xfId="2349"/>
    <cellStyle name="ปกติ 2 165" xfId="2350"/>
    <cellStyle name="ปกติ 2 166" xfId="2351"/>
    <cellStyle name="ปกติ 2 167" xfId="2352"/>
    <cellStyle name="ปกติ 2 168" xfId="2353"/>
    <cellStyle name="ปกติ 2 169" xfId="2354"/>
    <cellStyle name="ปกติ 2 17" xfId="2355"/>
    <cellStyle name="ปกติ 2 170" xfId="2356"/>
    <cellStyle name="ปกติ 2 171" xfId="2357"/>
    <cellStyle name="ปกติ 2 172" xfId="2358"/>
    <cellStyle name="ปกติ 2 173" xfId="2359"/>
    <cellStyle name="ปกติ 2 174" xfId="2360"/>
    <cellStyle name="ปกติ 2 175" xfId="2361"/>
    <cellStyle name="ปกติ 2 176" xfId="2362"/>
    <cellStyle name="ปกติ 2 177" xfId="2363"/>
    <cellStyle name="ปกติ 2 178" xfId="2364"/>
    <cellStyle name="ปกติ 2 179" xfId="2365"/>
    <cellStyle name="ปกติ 2 18" xfId="2366"/>
    <cellStyle name="ปกติ 2 180" xfId="2367"/>
    <cellStyle name="ปกติ 2 181" xfId="2368"/>
    <cellStyle name="ปกติ 2 182" xfId="2369"/>
    <cellStyle name="ปกติ 2 183" xfId="2370"/>
    <cellStyle name="ปกติ 2 184" xfId="2371"/>
    <cellStyle name="ปกติ 2 185" xfId="2372"/>
    <cellStyle name="ปกติ 2 186" xfId="2373"/>
    <cellStyle name="ปกติ 2 187" xfId="2374"/>
    <cellStyle name="ปกติ 2 188" xfId="2375"/>
    <cellStyle name="ปกติ 2 189" xfId="2376"/>
    <cellStyle name="ปกติ 2 19" xfId="2377"/>
    <cellStyle name="ปกติ 2 190" xfId="2378"/>
    <cellStyle name="ปกติ 2 191" xfId="2379"/>
    <cellStyle name="ปกติ 2 192" xfId="2380"/>
    <cellStyle name="ปกติ 2 193" xfId="2381"/>
    <cellStyle name="ปกติ 2 194" xfId="2382"/>
    <cellStyle name="ปกติ 2 195" xfId="2383"/>
    <cellStyle name="ปกติ 2 196" xfId="2384"/>
    <cellStyle name="ปกติ 2 197" xfId="2385"/>
    <cellStyle name="ปกติ 2 198" xfId="2386"/>
    <cellStyle name="ปกติ 2 199" xfId="2387"/>
    <cellStyle name="ปกติ 2 2" xfId="2388"/>
    <cellStyle name="ปกติ 2 2 2" xfId="2389"/>
    <cellStyle name="ปกติ 2 2 2 2" xfId="2390"/>
    <cellStyle name="ปกติ 2 2 2 3" xfId="2391"/>
    <cellStyle name="ปกติ 2 20" xfId="2392"/>
    <cellStyle name="ปกติ 2 200" xfId="2393"/>
    <cellStyle name="ปกติ 2 201" xfId="2394"/>
    <cellStyle name="ปกติ 2 202" xfId="2395"/>
    <cellStyle name="ปกติ 2 203" xfId="2396"/>
    <cellStyle name="ปกติ 2 204" xfId="2397"/>
    <cellStyle name="ปกติ 2 205" xfId="2398"/>
    <cellStyle name="ปกติ 2 206" xfId="2399"/>
    <cellStyle name="ปกติ 2 207" xfId="2400"/>
    <cellStyle name="ปกติ 2 208" xfId="2401"/>
    <cellStyle name="ปกติ 2 209" xfId="2402"/>
    <cellStyle name="ปกติ 2 21" xfId="2403"/>
    <cellStyle name="ปกติ 2 210" xfId="2404"/>
    <cellStyle name="ปกติ 2 211" xfId="2405"/>
    <cellStyle name="ปกติ 2 212" xfId="2406"/>
    <cellStyle name="ปกติ 2 213" xfId="2407"/>
    <cellStyle name="ปกติ 2 214" xfId="2408"/>
    <cellStyle name="ปกติ 2 215" xfId="2409"/>
    <cellStyle name="ปกติ 2 216" xfId="2410"/>
    <cellStyle name="ปกติ 2 217" xfId="2411"/>
    <cellStyle name="ปกติ 2 218" xfId="2412"/>
    <cellStyle name="ปกติ 2 219" xfId="2413"/>
    <cellStyle name="ปกติ 2 22" xfId="2414"/>
    <cellStyle name="ปกติ 2 220" xfId="2415"/>
    <cellStyle name="ปกติ 2 221" xfId="2416"/>
    <cellStyle name="ปกติ 2 222" xfId="2417"/>
    <cellStyle name="ปกติ 2 223" xfId="2418"/>
    <cellStyle name="ปกติ 2 224" xfId="2419"/>
    <cellStyle name="ปกติ 2 225" xfId="2420"/>
    <cellStyle name="ปกติ 2 226" xfId="2421"/>
    <cellStyle name="ปกติ 2 227" xfId="2422"/>
    <cellStyle name="ปกติ 2 228" xfId="2423"/>
    <cellStyle name="ปกติ 2 229" xfId="2424"/>
    <cellStyle name="ปกติ 2 23" xfId="2425"/>
    <cellStyle name="ปกติ 2 230" xfId="2426"/>
    <cellStyle name="ปกติ 2 231" xfId="2427"/>
    <cellStyle name="ปกติ 2 232" xfId="2428"/>
    <cellStyle name="ปกติ 2 233" xfId="2429"/>
    <cellStyle name="ปกติ 2 234" xfId="2430"/>
    <cellStyle name="ปกติ 2 235" xfId="2431"/>
    <cellStyle name="ปกติ 2 236" xfId="2432"/>
    <cellStyle name="ปกติ 2 237" xfId="2433"/>
    <cellStyle name="ปกติ 2 238" xfId="2434"/>
    <cellStyle name="ปกติ 2 239" xfId="2435"/>
    <cellStyle name="ปกติ 2 24" xfId="2436"/>
    <cellStyle name="ปกติ 2 240" xfId="2437"/>
    <cellStyle name="ปกติ 2 241" xfId="2438"/>
    <cellStyle name="ปกติ 2 242" xfId="2439"/>
    <cellStyle name="ปกติ 2 243" xfId="2440"/>
    <cellStyle name="ปกติ 2 244" xfId="2441"/>
    <cellStyle name="ปกติ 2 245" xfId="2442"/>
    <cellStyle name="ปกติ 2 246" xfId="2443"/>
    <cellStyle name="ปกติ 2 25" xfId="2444"/>
    <cellStyle name="ปกติ 2 26" xfId="2445"/>
    <cellStyle name="ปกติ 2 27" xfId="2446"/>
    <cellStyle name="ปกติ 2 28" xfId="2447"/>
    <cellStyle name="ปกติ 2 29" xfId="2448"/>
    <cellStyle name="ปกติ 2 3" xfId="2449"/>
    <cellStyle name="ปกติ 2 3 2" xfId="2450"/>
    <cellStyle name="ปกติ 2 3 3" xfId="2451"/>
    <cellStyle name="ปกติ 2 3 4" xfId="2452"/>
    <cellStyle name="ปกติ 2 3 5" xfId="2453"/>
    <cellStyle name="ปกติ 2 3 6" xfId="2454"/>
    <cellStyle name="ปกติ 2 3 7" xfId="2455"/>
    <cellStyle name="ปกติ 2 3 8" xfId="2456"/>
    <cellStyle name="ปกติ 2 30" xfId="2457"/>
    <cellStyle name="ปกติ 2 31" xfId="2458"/>
    <cellStyle name="ปกติ 2 32" xfId="2459"/>
    <cellStyle name="ปกติ 2 33" xfId="2460"/>
    <cellStyle name="ปกติ 2 34" xfId="2461"/>
    <cellStyle name="ปกติ 2 35" xfId="2462"/>
    <cellStyle name="ปกติ 2 36" xfId="2463"/>
    <cellStyle name="ปกติ 2 37" xfId="2464"/>
    <cellStyle name="ปกติ 2 38" xfId="2465"/>
    <cellStyle name="ปกติ 2 39" xfId="2466"/>
    <cellStyle name="ปกติ 2 4" xfId="2467"/>
    <cellStyle name="ปกติ 2 4 2" xfId="2468"/>
    <cellStyle name="ปกติ 2 4 3" xfId="2469"/>
    <cellStyle name="ปกติ 2 4 4" xfId="2470"/>
    <cellStyle name="ปกติ 2 4 5" xfId="2471"/>
    <cellStyle name="ปกติ 2 4 6" xfId="2472"/>
    <cellStyle name="ปกติ 2 4 7" xfId="2473"/>
    <cellStyle name="ปกติ 2 4 8" xfId="2474"/>
    <cellStyle name="ปกติ 2 40" xfId="2475"/>
    <cellStyle name="ปกติ 2 41" xfId="2476"/>
    <cellStyle name="ปกติ 2 42" xfId="2477"/>
    <cellStyle name="ปกติ 2 43" xfId="2478"/>
    <cellStyle name="ปกติ 2 44" xfId="2479"/>
    <cellStyle name="ปกติ 2 45" xfId="2480"/>
    <cellStyle name="ปกติ 2 46" xfId="2481"/>
    <cellStyle name="ปกติ 2 47" xfId="2482"/>
    <cellStyle name="ปกติ 2 48" xfId="2483"/>
    <cellStyle name="ปกติ 2 49" xfId="2484"/>
    <cellStyle name="ปกติ 2 5" xfId="2485"/>
    <cellStyle name="ปกติ 2 50" xfId="2486"/>
    <cellStyle name="ปกติ 2 51" xfId="2487"/>
    <cellStyle name="ปกติ 2 52" xfId="2488"/>
    <cellStyle name="ปกติ 2 53" xfId="2489"/>
    <cellStyle name="ปกติ 2 54" xfId="2490"/>
    <cellStyle name="ปกติ 2 55" xfId="2491"/>
    <cellStyle name="ปกติ 2 56" xfId="2492"/>
    <cellStyle name="ปกติ 2 57" xfId="2493"/>
    <cellStyle name="ปกติ 2 58" xfId="2494"/>
    <cellStyle name="ปกติ 2 59" xfId="2495"/>
    <cellStyle name="ปกติ 2 6" xfId="2496"/>
    <cellStyle name="ปกติ 2 60" xfId="2497"/>
    <cellStyle name="ปกติ 2 61" xfId="2498"/>
    <cellStyle name="ปกติ 2 62" xfId="2499"/>
    <cellStyle name="ปกติ 2 63" xfId="2500"/>
    <cellStyle name="ปกติ 2 64" xfId="2501"/>
    <cellStyle name="ปกติ 2 65" xfId="2502"/>
    <cellStyle name="ปกติ 2 66" xfId="2503"/>
    <cellStyle name="ปกติ 2 67" xfId="2504"/>
    <cellStyle name="ปกติ 2 68" xfId="2505"/>
    <cellStyle name="ปกติ 2 69" xfId="2506"/>
    <cellStyle name="ปกติ 2 7" xfId="2507"/>
    <cellStyle name="ปกติ 2 70" xfId="2508"/>
    <cellStyle name="ปกติ 2 71" xfId="2509"/>
    <cellStyle name="ปกติ 2 72" xfId="2510"/>
    <cellStyle name="ปกติ 2 73" xfId="2511"/>
    <cellStyle name="ปกติ 2 74" xfId="2512"/>
    <cellStyle name="ปกติ 2 75" xfId="2513"/>
    <cellStyle name="ปกติ 2 76" xfId="2514"/>
    <cellStyle name="ปกติ 2 77" xfId="2515"/>
    <cellStyle name="ปกติ 2 78" xfId="2516"/>
    <cellStyle name="ปกติ 2 79" xfId="2517"/>
    <cellStyle name="ปกติ 2 8" xfId="2518"/>
    <cellStyle name="ปกติ 2 80" xfId="2519"/>
    <cellStyle name="ปกติ 2 81" xfId="2520"/>
    <cellStyle name="ปกติ 2 82" xfId="2521"/>
    <cellStyle name="ปกติ 2 83" xfId="2522"/>
    <cellStyle name="ปกติ 2 84" xfId="2523"/>
    <cellStyle name="ปกติ 2 85" xfId="2524"/>
    <cellStyle name="ปกติ 2 86" xfId="2525"/>
    <cellStyle name="ปกติ 2 87" xfId="2526"/>
    <cellStyle name="ปกติ 2 88" xfId="2527"/>
    <cellStyle name="ปกติ 2 89" xfId="2528"/>
    <cellStyle name="ปกติ 2 9" xfId="2529"/>
    <cellStyle name="ปกติ 2 90" xfId="2530"/>
    <cellStyle name="ปกติ 2 91" xfId="2531"/>
    <cellStyle name="ปกติ 2 92" xfId="2532"/>
    <cellStyle name="ปกติ 2 93" xfId="2533"/>
    <cellStyle name="ปกติ 2 94" xfId="2534"/>
    <cellStyle name="ปกติ 2 95" xfId="2535"/>
    <cellStyle name="ปกติ 2 96" xfId="2536"/>
    <cellStyle name="ปกติ 2 97" xfId="2537"/>
    <cellStyle name="ปกติ 2 98" xfId="2538"/>
    <cellStyle name="ปกติ 2 99" xfId="2539"/>
    <cellStyle name="ปกติ 20" xfId="2540"/>
    <cellStyle name="ปกติ 200" xfId="2541"/>
    <cellStyle name="ปกติ 201" xfId="2542"/>
    <cellStyle name="ปกติ 202" xfId="2543"/>
    <cellStyle name="ปกติ 203" xfId="2544"/>
    <cellStyle name="ปกติ 204" xfId="2545"/>
    <cellStyle name="ปกติ 205" xfId="2546"/>
    <cellStyle name="ปกติ 206" xfId="2547"/>
    <cellStyle name="ปกติ 207" xfId="2548"/>
    <cellStyle name="ปกติ 208" xfId="2549"/>
    <cellStyle name="ปกติ 209" xfId="2550"/>
    <cellStyle name="ปกติ 21" xfId="2551"/>
    <cellStyle name="ปกติ 210" xfId="2552"/>
    <cellStyle name="ปกติ 211" xfId="2553"/>
    <cellStyle name="ปกติ 212" xfId="2554"/>
    <cellStyle name="ปกติ 213" xfId="2555"/>
    <cellStyle name="ปกติ 214" xfId="2556"/>
    <cellStyle name="ปกติ 215" xfId="2557"/>
    <cellStyle name="ปกติ 216" xfId="2558"/>
    <cellStyle name="ปกติ 217" xfId="2559"/>
    <cellStyle name="ปกติ 218" xfId="2560"/>
    <cellStyle name="ปกติ 219" xfId="2561"/>
    <cellStyle name="ปกติ 22" xfId="2562"/>
    <cellStyle name="ปกติ 220" xfId="2563"/>
    <cellStyle name="ปกติ 221" xfId="2564"/>
    <cellStyle name="ปกติ 222" xfId="2565"/>
    <cellStyle name="ปกติ 223" xfId="2566"/>
    <cellStyle name="ปกติ 224" xfId="2567"/>
    <cellStyle name="ปกติ 225" xfId="2568"/>
    <cellStyle name="ปกติ 226" xfId="2569"/>
    <cellStyle name="ปกติ 227" xfId="2570"/>
    <cellStyle name="ปกติ 228" xfId="2571"/>
    <cellStyle name="ปกติ 229" xfId="2572"/>
    <cellStyle name="ปกติ 23" xfId="2573"/>
    <cellStyle name="ปกติ 230" xfId="2574"/>
    <cellStyle name="ปกติ 231" xfId="2575"/>
    <cellStyle name="ปกติ 232" xfId="2576"/>
    <cellStyle name="ปกติ 233" xfId="2577"/>
    <cellStyle name="ปกติ 234" xfId="2578"/>
    <cellStyle name="ปกติ 235" xfId="2579"/>
    <cellStyle name="ปกติ 236" xfId="2580"/>
    <cellStyle name="ปกติ 237" xfId="2581"/>
    <cellStyle name="ปกติ 238" xfId="2582"/>
    <cellStyle name="ปกติ 238 2" xfId="2583"/>
    <cellStyle name="ปกติ 239" xfId="2584"/>
    <cellStyle name="ปกติ 239 2" xfId="2585"/>
    <cellStyle name="ปกติ 24" xfId="2586"/>
    <cellStyle name="ปกติ 24 2" xfId="2587"/>
    <cellStyle name="ปกติ 24 2 2" xfId="2588"/>
    <cellStyle name="ปกติ 24 3" xfId="2589"/>
    <cellStyle name="ปกติ 240" xfId="2590"/>
    <cellStyle name="ปกติ 240 2" xfId="2591"/>
    <cellStyle name="ปกติ 241" xfId="2592"/>
    <cellStyle name="ปกติ 241 2" xfId="2593"/>
    <cellStyle name="ปกติ 242" xfId="2594"/>
    <cellStyle name="ปกติ 242 2" xfId="2595"/>
    <cellStyle name="ปกติ 243" xfId="2596"/>
    <cellStyle name="ปกติ 25" xfId="2597"/>
    <cellStyle name="ปกติ 25 2" xfId="2598"/>
    <cellStyle name="ปกติ 26" xfId="2599"/>
    <cellStyle name="ปกติ 26 2" xfId="2600"/>
    <cellStyle name="ปกติ 27" xfId="2601"/>
    <cellStyle name="ปกติ 27 2" xfId="2602"/>
    <cellStyle name="ปกติ 28" xfId="2603"/>
    <cellStyle name="ปกติ 29" xfId="2604"/>
    <cellStyle name="ปกติ 3" xfId="2605"/>
    <cellStyle name="ปกติ 3 10" xfId="2606"/>
    <cellStyle name="ปกติ 3 2" xfId="2607"/>
    <cellStyle name="ปกติ 3 2 2" xfId="2608"/>
    <cellStyle name="ปกติ 3 3" xfId="2609"/>
    <cellStyle name="ปกติ 3 4" xfId="2610"/>
    <cellStyle name="ปกติ 3 5" xfId="2611"/>
    <cellStyle name="ปกติ 3 6" xfId="2612"/>
    <cellStyle name="ปกติ 3 7" xfId="2613"/>
    <cellStyle name="ปกติ 3 8" xfId="2614"/>
    <cellStyle name="ปกติ 3 9" xfId="2615"/>
    <cellStyle name="ปกติ 30" xfId="2616"/>
    <cellStyle name="ปกติ 31" xfId="2617"/>
    <cellStyle name="ปกติ 32" xfId="2618"/>
    <cellStyle name="ปกติ 33" xfId="2619"/>
    <cellStyle name="ปกติ 34" xfId="2620"/>
    <cellStyle name="ปกติ 35" xfId="2621"/>
    <cellStyle name="ปกติ 36" xfId="2622"/>
    <cellStyle name="ปกติ 37" xfId="2623"/>
    <cellStyle name="ปกติ 38" xfId="2624"/>
    <cellStyle name="ปกติ 39" xfId="2625"/>
    <cellStyle name="ปกติ 4" xfId="2626"/>
    <cellStyle name="ปกติ 4 10" xfId="2627"/>
    <cellStyle name="ปกติ 4 11" xfId="2628"/>
    <cellStyle name="ปกติ 4 12" xfId="2629"/>
    <cellStyle name="ปกติ 4 13" xfId="2630"/>
    <cellStyle name="ปกติ 4 14" xfId="2631"/>
    <cellStyle name="ปกติ 4 15" xfId="2632"/>
    <cellStyle name="ปกติ 4 16" xfId="2633"/>
    <cellStyle name="ปกติ 4 17" xfId="2634"/>
    <cellStyle name="ปกติ 4 2" xfId="2635"/>
    <cellStyle name="ปกติ 4 2 2" xfId="2636"/>
    <cellStyle name="ปกติ 4 3" xfId="2637"/>
    <cellStyle name="ปกติ 4 3 2" xfId="2638"/>
    <cellStyle name="ปกติ 4 4" xfId="2639"/>
    <cellStyle name="ปกติ 4 5" xfId="2640"/>
    <cellStyle name="ปกติ 4 6" xfId="2641"/>
    <cellStyle name="ปกติ 4 7" xfId="2642"/>
    <cellStyle name="ปกติ 4 8" xfId="2643"/>
    <cellStyle name="ปกติ 4 9" xfId="2644"/>
    <cellStyle name="ปกติ 40" xfId="2645"/>
    <cellStyle name="ปกติ 41" xfId="2646"/>
    <cellStyle name="ปกติ 42" xfId="2647"/>
    <cellStyle name="ปกติ 43" xfId="2648"/>
    <cellStyle name="ปกติ 44" xfId="2649"/>
    <cellStyle name="ปกติ 45" xfId="2650"/>
    <cellStyle name="ปกติ 46" xfId="2651"/>
    <cellStyle name="ปกติ 47" xfId="2652"/>
    <cellStyle name="ปกติ 48" xfId="2653"/>
    <cellStyle name="ปกติ 49" xfId="2654"/>
    <cellStyle name="ปกติ 5" xfId="2655"/>
    <cellStyle name="ปกติ 5 2" xfId="2656"/>
    <cellStyle name="ปกติ 50" xfId="2657"/>
    <cellStyle name="ปกติ 51" xfId="2658"/>
    <cellStyle name="ปกติ 52" xfId="2659"/>
    <cellStyle name="ปกติ 53" xfId="2660"/>
    <cellStyle name="ปกติ 54" xfId="2661"/>
    <cellStyle name="ปกติ 55" xfId="2662"/>
    <cellStyle name="ปกติ 56" xfId="2663"/>
    <cellStyle name="ปกติ 57" xfId="2664"/>
    <cellStyle name="ปกติ 58" xfId="2665"/>
    <cellStyle name="ปกติ 59" xfId="2666"/>
    <cellStyle name="ปกติ 6" xfId="2667"/>
    <cellStyle name="ปกติ 6 2" xfId="2668"/>
    <cellStyle name="ปกติ 60" xfId="2669"/>
    <cellStyle name="ปกติ 61" xfId="2670"/>
    <cellStyle name="ปกติ 62" xfId="2671"/>
    <cellStyle name="ปกติ 63" xfId="2672"/>
    <cellStyle name="ปกติ 64" xfId="2673"/>
    <cellStyle name="ปกติ 65" xfId="2674"/>
    <cellStyle name="ปกติ 66" xfId="2675"/>
    <cellStyle name="ปกติ 67" xfId="2676"/>
    <cellStyle name="ปกติ 68" xfId="2677"/>
    <cellStyle name="ปกติ 69" xfId="2678"/>
    <cellStyle name="ปกติ 7" xfId="2679"/>
    <cellStyle name="ปกติ 7 2" xfId="2680"/>
    <cellStyle name="ปกติ 7 2 2" xfId="2681"/>
    <cellStyle name="ปกติ 70" xfId="2682"/>
    <cellStyle name="ปกติ 71" xfId="2683"/>
    <cellStyle name="ปกติ 72" xfId="2684"/>
    <cellStyle name="ปกติ 73" xfId="2685"/>
    <cellStyle name="ปกติ 74" xfId="2686"/>
    <cellStyle name="ปกติ 75" xfId="2687"/>
    <cellStyle name="ปกติ 76" xfId="2688"/>
    <cellStyle name="ปกติ 77" xfId="2689"/>
    <cellStyle name="ปกติ 78" xfId="2690"/>
    <cellStyle name="ปกติ 79" xfId="2691"/>
    <cellStyle name="ปกติ 8" xfId="2692"/>
    <cellStyle name="ปกติ 8 2" xfId="2693"/>
    <cellStyle name="ปกติ 8 3" xfId="2694"/>
    <cellStyle name="ปกติ 80" xfId="2695"/>
    <cellStyle name="ปกติ 81" xfId="2696"/>
    <cellStyle name="ปกติ 82" xfId="2697"/>
    <cellStyle name="ปกติ 83" xfId="2698"/>
    <cellStyle name="ปกติ 84" xfId="2699"/>
    <cellStyle name="ปกติ 85" xfId="2700"/>
    <cellStyle name="ปกติ 86" xfId="2701"/>
    <cellStyle name="ปกติ 87" xfId="2702"/>
    <cellStyle name="ปกติ 88" xfId="2703"/>
    <cellStyle name="ปกติ 89" xfId="2704"/>
    <cellStyle name="ปกติ 9" xfId="2705"/>
    <cellStyle name="ปกติ 90" xfId="2706"/>
    <cellStyle name="ปกติ 91" xfId="2707"/>
    <cellStyle name="ปกติ 92" xfId="2708"/>
    <cellStyle name="ปกติ 93" xfId="2709"/>
    <cellStyle name="ปกติ 94" xfId="2710"/>
    <cellStyle name="ปกติ 95" xfId="2711"/>
    <cellStyle name="ปกติ 96" xfId="2712"/>
    <cellStyle name="ปกติ 97" xfId="2713"/>
    <cellStyle name="ปกติ 98" xfId="2714"/>
    <cellStyle name="ปกติ 99" xfId="2715"/>
    <cellStyle name="ป้อนค่า" xfId="2716"/>
    <cellStyle name="ป้อนค่า 2" xfId="2717"/>
    <cellStyle name="ป้อนค่า 3" xfId="2718"/>
    <cellStyle name="ป้อนค่า 4" xfId="2719"/>
    <cellStyle name="ปานกลาง" xfId="2720"/>
    <cellStyle name="ปานกลาง 2" xfId="2721"/>
    <cellStyle name="ปานกลาง 3" xfId="2722"/>
    <cellStyle name="ปานกลาง 4" xfId="2723"/>
    <cellStyle name="Percent" xfId="2724"/>
    <cellStyle name="เปอร์เซ็นต์ 2" xfId="2725"/>
    <cellStyle name="เปอร์เซ็นต์ 2 2" xfId="2726"/>
    <cellStyle name="ผลรวม" xfId="2727"/>
    <cellStyle name="ผลรวม 2" xfId="2728"/>
    <cellStyle name="ผลรวม 3" xfId="2729"/>
    <cellStyle name="ผลรวม 4" xfId="2730"/>
    <cellStyle name="แย่" xfId="2731"/>
    <cellStyle name="แย่ 2" xfId="2732"/>
    <cellStyle name="แย่ 3" xfId="2733"/>
    <cellStyle name="แย่ 4" xfId="2734"/>
    <cellStyle name="Currency" xfId="2735"/>
    <cellStyle name="Currency [0]" xfId="2736"/>
    <cellStyle name="ส่วนที่ถูกเน้น1" xfId="2737"/>
    <cellStyle name="ส่วนที่ถูกเน้น1 2" xfId="2738"/>
    <cellStyle name="ส่วนที่ถูกเน้น1 3" xfId="2739"/>
    <cellStyle name="ส่วนที่ถูกเน้น1 4" xfId="2740"/>
    <cellStyle name="ส่วนที่ถูกเน้น2" xfId="2741"/>
    <cellStyle name="ส่วนที่ถูกเน้น2 2" xfId="2742"/>
    <cellStyle name="ส่วนที่ถูกเน้น2 3" xfId="2743"/>
    <cellStyle name="ส่วนที่ถูกเน้น2 4" xfId="2744"/>
    <cellStyle name="ส่วนที่ถูกเน้น3" xfId="2745"/>
    <cellStyle name="ส่วนที่ถูกเน้น3 2" xfId="2746"/>
    <cellStyle name="ส่วนที่ถูกเน้น3 3" xfId="2747"/>
    <cellStyle name="ส่วนที่ถูกเน้น3 4" xfId="2748"/>
    <cellStyle name="ส่วนที่ถูกเน้น4" xfId="2749"/>
    <cellStyle name="ส่วนที่ถูกเน้น4 2" xfId="2750"/>
    <cellStyle name="ส่วนที่ถูกเน้น4 3" xfId="2751"/>
    <cellStyle name="ส่วนที่ถูกเน้น4 4" xfId="2752"/>
    <cellStyle name="ส่วนที่ถูกเน้น5" xfId="2753"/>
    <cellStyle name="ส่วนที่ถูกเน้น5 2" xfId="2754"/>
    <cellStyle name="ส่วนที่ถูกเน้น5 3" xfId="2755"/>
    <cellStyle name="ส่วนที่ถูกเน้น5 4" xfId="2756"/>
    <cellStyle name="ส่วนที่ถูกเน้น6" xfId="2757"/>
    <cellStyle name="ส่วนที่ถูกเน้น6 2" xfId="2758"/>
    <cellStyle name="ส่วนที่ถูกเน้น6 3" xfId="2759"/>
    <cellStyle name="ส่วนที่ถูกเน้น6 4" xfId="2760"/>
    <cellStyle name="แสดงผล" xfId="2761"/>
    <cellStyle name="แสดงผล 2" xfId="2762"/>
    <cellStyle name="แสดงผล 3" xfId="2763"/>
    <cellStyle name="แสดงผล 4" xfId="2764"/>
    <cellStyle name="หมายเหตุ" xfId="2765"/>
    <cellStyle name="หมายเหตุ 2" xfId="2766"/>
    <cellStyle name="หมายเหตุ 3" xfId="2767"/>
    <cellStyle name="หมายเหตุ 4" xfId="2768"/>
    <cellStyle name="หัวเรื่อง 1" xfId="2769"/>
    <cellStyle name="หัวเรื่อง 1 2" xfId="2770"/>
    <cellStyle name="หัวเรื่อง 1 3" xfId="2771"/>
    <cellStyle name="หัวเรื่อง 1 4" xfId="2772"/>
    <cellStyle name="หัวเรื่อง 2" xfId="2773"/>
    <cellStyle name="หัวเรื่อง 2 2" xfId="2774"/>
    <cellStyle name="หัวเรื่อง 2 3" xfId="2775"/>
    <cellStyle name="หัวเรื่อง 2 4" xfId="2776"/>
    <cellStyle name="หัวเรื่อง 3" xfId="2777"/>
    <cellStyle name="หัวเรื่อง 3 2" xfId="2778"/>
    <cellStyle name="หัวเรื่อง 3 3" xfId="2779"/>
    <cellStyle name="หัวเรื่อง 3 4" xfId="2780"/>
    <cellStyle name="หัวเรื่อง 4" xfId="2781"/>
    <cellStyle name="หัวเรื่อง 4 2" xfId="2782"/>
    <cellStyle name="หัวเรื่อง 4 3" xfId="2783"/>
    <cellStyle name="หัวเรื่อง 4 4" xfId="278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5"/>
  <sheetViews>
    <sheetView tabSelected="1" zoomScale="60" zoomScaleNormal="60" zoomScaleSheetLayoutView="55" zoomScalePageLayoutView="40" workbookViewId="0" topLeftCell="U314">
      <selection activeCell="AG342" sqref="AG342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239" customWidth="1"/>
    <col min="4" max="5" width="10.125" style="240" customWidth="1"/>
    <col min="6" max="6" width="9.625" style="240" customWidth="1"/>
    <col min="7" max="7" width="10.25390625" style="240" customWidth="1"/>
    <col min="8" max="8" width="6.50390625" style="241" customWidth="1"/>
    <col min="9" max="9" width="8.875" style="237" customWidth="1"/>
    <col min="10" max="10" width="6.875" style="241" customWidth="1"/>
    <col min="11" max="11" width="10.125" style="13" bestFit="1" customWidth="1"/>
    <col min="12" max="12" width="9.375" style="242" customWidth="1"/>
    <col min="13" max="13" width="13.00390625" style="237" customWidth="1"/>
    <col min="14" max="14" width="10.25390625" style="237" bestFit="1" customWidth="1"/>
    <col min="15" max="15" width="6.50390625" style="13" bestFit="1" customWidth="1"/>
    <col min="16" max="16" width="9.00390625" style="237" bestFit="1" customWidth="1"/>
    <col min="17" max="17" width="8.375" style="237" customWidth="1"/>
    <col min="18" max="18" width="14.00390625" style="237" bestFit="1" customWidth="1"/>
    <col min="19" max="19" width="8.125" style="13" customWidth="1"/>
    <col min="20" max="20" width="7.50390625" style="13" customWidth="1"/>
    <col min="21" max="21" width="8.75390625" style="237" customWidth="1"/>
    <col min="22" max="22" width="8.875" style="237" customWidth="1"/>
    <col min="23" max="23" width="12.50390625" style="237" bestFit="1" customWidth="1"/>
    <col min="24" max="24" width="11.75390625" style="238" customWidth="1"/>
    <col min="25" max="25" width="22.875" style="237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12.125" style="13" customWidth="1"/>
    <col min="44" max="44" width="13.75390625" style="13" customWidth="1"/>
    <col min="45" max="45" width="14.875" style="13" customWidth="1"/>
    <col min="46" max="46" width="18.50390625" style="13" customWidth="1"/>
    <col min="47" max="47" width="13.25390625" style="13" customWidth="1"/>
    <col min="48" max="48" width="12.625" style="13" bestFit="1" customWidth="1"/>
    <col min="49" max="49" width="13.00390625" style="13" bestFit="1" customWidth="1"/>
    <col min="50" max="50" width="18.75390625" style="13" bestFit="1" customWidth="1"/>
    <col min="51" max="51" width="12.00390625" style="13" customWidth="1"/>
    <col min="52" max="16384" width="9.00390625" style="13" customWidth="1"/>
  </cols>
  <sheetData>
    <row r="1" spans="1:35" s="2" customFormat="1" ht="34.5">
      <c r="A1" s="610" t="s">
        <v>403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1"/>
      <c r="AC1" s="3"/>
      <c r="AI1" s="2" t="s">
        <v>225</v>
      </c>
    </row>
    <row r="2" spans="1:38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</row>
    <row r="3" spans="1:26" ht="31.5" customHeight="1">
      <c r="A3" s="628" t="s">
        <v>0</v>
      </c>
      <c r="B3" s="631" t="s">
        <v>1</v>
      </c>
      <c r="C3" s="628" t="s">
        <v>2</v>
      </c>
      <c r="D3" s="634" t="s">
        <v>3</v>
      </c>
      <c r="E3" s="635"/>
      <c r="F3" s="601" t="s">
        <v>4</v>
      </c>
      <c r="G3" s="601"/>
      <c r="H3" s="602" t="s">
        <v>5</v>
      </c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12" t="s">
        <v>6</v>
      </c>
      <c r="Y3" s="625" t="s">
        <v>7</v>
      </c>
      <c r="Z3" s="606" t="s">
        <v>8</v>
      </c>
    </row>
    <row r="4" spans="1:26" ht="27" customHeight="1">
      <c r="A4" s="629"/>
      <c r="B4" s="632"/>
      <c r="C4" s="629"/>
      <c r="D4" s="636"/>
      <c r="E4" s="637"/>
      <c r="F4" s="601"/>
      <c r="G4" s="601"/>
      <c r="H4" s="603" t="s">
        <v>9</v>
      </c>
      <c r="I4" s="603"/>
      <c r="J4" s="603"/>
      <c r="K4" s="603"/>
      <c r="L4" s="603"/>
      <c r="M4" s="603"/>
      <c r="N4" s="598" t="s">
        <v>10</v>
      </c>
      <c r="O4" s="599"/>
      <c r="P4" s="599"/>
      <c r="Q4" s="599"/>
      <c r="R4" s="600"/>
      <c r="S4" s="617" t="s">
        <v>379</v>
      </c>
      <c r="T4" s="617"/>
      <c r="U4" s="617"/>
      <c r="V4" s="617"/>
      <c r="W4" s="617"/>
      <c r="X4" s="14" t="s">
        <v>11</v>
      </c>
      <c r="Y4" s="626"/>
      <c r="Z4" s="607"/>
    </row>
    <row r="5" spans="1:35" ht="54.75" customHeight="1">
      <c r="A5" s="629"/>
      <c r="B5" s="632"/>
      <c r="C5" s="629"/>
      <c r="D5" s="337" t="s">
        <v>12</v>
      </c>
      <c r="E5" s="337" t="s">
        <v>13</v>
      </c>
      <c r="F5" s="15" t="s">
        <v>12</v>
      </c>
      <c r="G5" s="15" t="s">
        <v>13</v>
      </c>
      <c r="H5" s="16" t="s">
        <v>14</v>
      </c>
      <c r="I5" s="17" t="s">
        <v>15</v>
      </c>
      <c r="J5" s="16" t="s">
        <v>16</v>
      </c>
      <c r="K5" s="18" t="s">
        <v>17</v>
      </c>
      <c r="L5" s="19" t="s">
        <v>18</v>
      </c>
      <c r="M5" s="18" t="s">
        <v>19</v>
      </c>
      <c r="N5" s="20" t="s">
        <v>20</v>
      </c>
      <c r="O5" s="20" t="s">
        <v>14</v>
      </c>
      <c r="P5" s="20" t="s">
        <v>21</v>
      </c>
      <c r="Q5" s="20" t="s">
        <v>22</v>
      </c>
      <c r="R5" s="20" t="s">
        <v>23</v>
      </c>
      <c r="S5" s="21" t="s">
        <v>20</v>
      </c>
      <c r="T5" s="21" t="s">
        <v>14</v>
      </c>
      <c r="U5" s="22" t="s">
        <v>21</v>
      </c>
      <c r="V5" s="22" t="s">
        <v>22</v>
      </c>
      <c r="W5" s="22" t="s">
        <v>23</v>
      </c>
      <c r="X5" s="14" t="s">
        <v>24</v>
      </c>
      <c r="Y5" s="626"/>
      <c r="Z5" s="607"/>
      <c r="AI5" s="11" t="s">
        <v>225</v>
      </c>
    </row>
    <row r="6" spans="1:26" ht="20.25" customHeight="1">
      <c r="A6" s="630"/>
      <c r="B6" s="633"/>
      <c r="C6" s="630"/>
      <c r="D6" s="338" t="s">
        <v>25</v>
      </c>
      <c r="E6" s="338" t="s">
        <v>25</v>
      </c>
      <c r="F6" s="23" t="s">
        <v>25</v>
      </c>
      <c r="G6" s="23" t="s">
        <v>25</v>
      </c>
      <c r="H6" s="24" t="s">
        <v>26</v>
      </c>
      <c r="I6" s="25" t="s">
        <v>27</v>
      </c>
      <c r="J6" s="24" t="s">
        <v>26</v>
      </c>
      <c r="K6" s="26" t="s">
        <v>27</v>
      </c>
      <c r="L6" s="27" t="s">
        <v>28</v>
      </c>
      <c r="M6" s="25" t="s">
        <v>380</v>
      </c>
      <c r="N6" s="28" t="s">
        <v>381</v>
      </c>
      <c r="O6" s="28" t="s">
        <v>29</v>
      </c>
      <c r="P6" s="29" t="s">
        <v>30</v>
      </c>
      <c r="Q6" s="29" t="s">
        <v>31</v>
      </c>
      <c r="R6" s="29" t="s">
        <v>32</v>
      </c>
      <c r="S6" s="30" t="s">
        <v>381</v>
      </c>
      <c r="T6" s="30" t="s">
        <v>29</v>
      </c>
      <c r="U6" s="30" t="s">
        <v>30</v>
      </c>
      <c r="V6" s="30" t="s">
        <v>31</v>
      </c>
      <c r="W6" s="30" t="s">
        <v>32</v>
      </c>
      <c r="X6" s="31" t="s">
        <v>32</v>
      </c>
      <c r="Y6" s="627"/>
      <c r="Z6" s="608"/>
    </row>
    <row r="7" spans="1:38" s="47" customFormat="1" ht="25.5" customHeight="1">
      <c r="A7" s="32" t="s">
        <v>33</v>
      </c>
      <c r="B7" s="33"/>
      <c r="C7" s="34"/>
      <c r="D7" s="339"/>
      <c r="E7" s="339"/>
      <c r="F7" s="35"/>
      <c r="G7" s="35"/>
      <c r="H7" s="36"/>
      <c r="I7" s="37"/>
      <c r="J7" s="36"/>
      <c r="K7" s="38"/>
      <c r="L7" s="39"/>
      <c r="M7" s="40">
        <f>M8+M119</f>
        <v>1.843482</v>
      </c>
      <c r="N7" s="37"/>
      <c r="O7" s="41">
        <f>O8+O119</f>
        <v>392</v>
      </c>
      <c r="P7" s="41">
        <f>P8+P119</f>
        <v>5</v>
      </c>
      <c r="Q7" s="42"/>
      <c r="R7" s="40">
        <f>R8+R119</f>
        <v>8.6832</v>
      </c>
      <c r="S7" s="37"/>
      <c r="T7" s="41">
        <f>T8+T119</f>
        <v>240</v>
      </c>
      <c r="U7" s="41">
        <f>U8+U119</f>
        <v>0</v>
      </c>
      <c r="V7" s="37"/>
      <c r="W7" s="40">
        <f>W8+W119</f>
        <v>0</v>
      </c>
      <c r="X7" s="40">
        <f>X8+X119</f>
        <v>10.526682000000001</v>
      </c>
      <c r="Y7" s="553"/>
      <c r="Z7" s="43"/>
      <c r="AA7" s="44"/>
      <c r="AB7" s="45"/>
      <c r="AC7" s="46"/>
      <c r="AD7" s="46"/>
      <c r="AE7" s="46"/>
      <c r="AF7" s="46"/>
      <c r="AG7" s="46"/>
      <c r="AI7" s="46"/>
      <c r="AK7" s="46"/>
      <c r="AL7" s="46"/>
    </row>
    <row r="8" spans="1:38" s="47" customFormat="1" ht="34.5" thickBot="1">
      <c r="A8" s="48" t="s">
        <v>34</v>
      </c>
      <c r="B8" s="49"/>
      <c r="C8" s="50"/>
      <c r="D8" s="340"/>
      <c r="E8" s="340"/>
      <c r="F8" s="51"/>
      <c r="G8" s="51"/>
      <c r="H8" s="52"/>
      <c r="I8" s="53"/>
      <c r="J8" s="52"/>
      <c r="K8" s="54"/>
      <c r="L8" s="55"/>
      <c r="M8" s="56">
        <f>+M9+M51+M62+M81</f>
        <v>3.38688</v>
      </c>
      <c r="N8" s="53"/>
      <c r="O8" s="52">
        <f>+O9+O51+O62+O81+O98</f>
        <v>203</v>
      </c>
      <c r="P8" s="57">
        <f>+P9+P51+P62+P81</f>
        <v>5</v>
      </c>
      <c r="Q8" s="58"/>
      <c r="R8" s="56">
        <f>+R9+R51+R62+R81</f>
        <v>8.6832</v>
      </c>
      <c r="S8" s="53"/>
      <c r="T8" s="52">
        <f>+T9+T51+T62+T81+T98</f>
        <v>126</v>
      </c>
      <c r="U8" s="54">
        <f>+U9+U51+U62+U81</f>
        <v>0</v>
      </c>
      <c r="V8" s="58"/>
      <c r="W8" s="56">
        <f>+W9+W51+W62+W81</f>
        <v>0</v>
      </c>
      <c r="X8" s="56">
        <f>+X9+X51+X62+X81</f>
        <v>12.07008</v>
      </c>
      <c r="Y8" s="554"/>
      <c r="Z8" s="59"/>
      <c r="AA8" s="44">
        <f>+M8+R8+W8</f>
        <v>12.070079999999999</v>
      </c>
      <c r="AB8" s="60" t="s">
        <v>35</v>
      </c>
      <c r="AC8" s="3" t="s">
        <v>36</v>
      </c>
      <c r="AD8" s="46"/>
      <c r="AE8" s="46"/>
      <c r="AF8" s="46"/>
      <c r="AG8" s="46"/>
      <c r="AI8" s="46"/>
      <c r="AK8" s="46"/>
      <c r="AL8" s="46"/>
    </row>
    <row r="9" spans="1:34" ht="42.75" customHeight="1">
      <c r="A9" s="357" t="s">
        <v>37</v>
      </c>
      <c r="B9" s="358"/>
      <c r="C9" s="61"/>
      <c r="D9" s="360"/>
      <c r="E9" s="360"/>
      <c r="F9" s="62"/>
      <c r="G9" s="62"/>
      <c r="H9" s="63"/>
      <c r="I9" s="64"/>
      <c r="J9" s="63"/>
      <c r="K9" s="65"/>
      <c r="L9" s="66"/>
      <c r="M9" s="67">
        <f>SUM(M10:M50)</f>
        <v>1.57248</v>
      </c>
      <c r="N9" s="64"/>
      <c r="O9" s="68">
        <f>O11+O12+O16+O17+O41+O42+O47+O49+O50+O33</f>
        <v>54</v>
      </c>
      <c r="P9" s="67">
        <f>SUM(P10:P50)</f>
        <v>0</v>
      </c>
      <c r="Q9" s="69"/>
      <c r="R9" s="67">
        <f>SUM(R10:R50)</f>
        <v>0</v>
      </c>
      <c r="S9" s="64"/>
      <c r="T9" s="70">
        <f>SUM(T10:T50)</f>
        <v>24</v>
      </c>
      <c r="U9" s="71">
        <f>SUM(U10:U50)</f>
        <v>0</v>
      </c>
      <c r="V9" s="69"/>
      <c r="W9" s="67">
        <f>SUM(W10:W50)</f>
        <v>0</v>
      </c>
      <c r="X9" s="67">
        <f>SUM(X10:X50)</f>
        <v>1.57248</v>
      </c>
      <c r="Y9" s="555"/>
      <c r="Z9" s="72"/>
      <c r="AA9" s="73">
        <f>+M9+R9+W9</f>
        <v>1.57248</v>
      </c>
      <c r="AD9" s="623" t="s">
        <v>38</v>
      </c>
      <c r="AE9" s="624"/>
      <c r="AF9" s="624"/>
      <c r="AG9" s="624"/>
      <c r="AH9" s="74"/>
    </row>
    <row r="10" spans="1:34" s="79" customFormat="1" ht="27.75" customHeight="1">
      <c r="A10" s="75" t="s">
        <v>39</v>
      </c>
      <c r="B10" s="76">
        <v>1</v>
      </c>
      <c r="C10" s="75" t="s">
        <v>40</v>
      </c>
      <c r="D10" s="361"/>
      <c r="E10" s="361"/>
      <c r="F10" s="362"/>
      <c r="G10" s="362"/>
      <c r="H10" s="363">
        <v>1</v>
      </c>
      <c r="I10" s="364">
        <v>6</v>
      </c>
      <c r="J10" s="365"/>
      <c r="K10" s="365"/>
      <c r="L10" s="365"/>
      <c r="M10" s="365"/>
      <c r="N10" s="366"/>
      <c r="O10" s="367"/>
      <c r="P10" s="365"/>
      <c r="Q10" s="368"/>
      <c r="R10" s="368"/>
      <c r="S10" s="369">
        <v>3</v>
      </c>
      <c r="T10" s="370">
        <v>4</v>
      </c>
      <c r="U10" s="368"/>
      <c r="V10" s="368"/>
      <c r="W10" s="368"/>
      <c r="X10" s="77">
        <f>M10+R10+W10</f>
        <v>0</v>
      </c>
      <c r="Y10" s="556"/>
      <c r="Z10" s="78" t="s">
        <v>41</v>
      </c>
      <c r="AD10" s="604" t="s">
        <v>42</v>
      </c>
      <c r="AE10" s="605"/>
      <c r="AF10" s="605"/>
      <c r="AG10" s="80"/>
      <c r="AH10" s="81"/>
    </row>
    <row r="11" spans="1:35" s="79" customFormat="1" ht="27.75" customHeight="1" thickBot="1">
      <c r="A11" s="75" t="s">
        <v>39</v>
      </c>
      <c r="B11" s="76">
        <v>2</v>
      </c>
      <c r="C11" s="75" t="s">
        <v>46</v>
      </c>
      <c r="D11" s="361"/>
      <c r="E11" s="361"/>
      <c r="F11" s="362"/>
      <c r="G11" s="362"/>
      <c r="H11" s="363"/>
      <c r="I11" s="364"/>
      <c r="J11" s="368"/>
      <c r="K11" s="368"/>
      <c r="L11" s="368"/>
      <c r="M11" s="368"/>
      <c r="N11" s="366">
        <v>1</v>
      </c>
      <c r="O11" s="367">
        <v>2</v>
      </c>
      <c r="P11" s="364"/>
      <c r="Q11" s="365"/>
      <c r="R11" s="365"/>
      <c r="S11" s="369"/>
      <c r="T11" s="370"/>
      <c r="U11" s="368"/>
      <c r="V11" s="368"/>
      <c r="W11" s="368"/>
      <c r="X11" s="77">
        <f>M11+R11+W11</f>
        <v>0</v>
      </c>
      <c r="Y11" s="556"/>
      <c r="Z11" s="78"/>
      <c r="AD11" s="618" t="s">
        <v>44</v>
      </c>
      <c r="AE11" s="619"/>
      <c r="AF11" s="619"/>
      <c r="AG11" s="80">
        <f>_xlfn.COUNTIFS(A121:A216,"เจ้าเจ็ดบางยี่หน",B121:B216,"&gt;0")</f>
        <v>6</v>
      </c>
      <c r="AH11" s="81" t="s">
        <v>45</v>
      </c>
      <c r="AI11" s="84"/>
    </row>
    <row r="12" spans="1:36" s="79" customFormat="1" ht="27.75" customHeight="1" thickBot="1">
      <c r="A12" s="75" t="s">
        <v>39</v>
      </c>
      <c r="B12" s="76">
        <v>3</v>
      </c>
      <c r="C12" s="75" t="s">
        <v>43</v>
      </c>
      <c r="D12" s="361"/>
      <c r="E12" s="361"/>
      <c r="F12" s="362"/>
      <c r="G12" s="362"/>
      <c r="H12" s="363"/>
      <c r="I12" s="364"/>
      <c r="J12" s="365"/>
      <c r="K12" s="365"/>
      <c r="L12" s="365"/>
      <c r="M12" s="365"/>
      <c r="N12" s="366">
        <v>1</v>
      </c>
      <c r="O12" s="367">
        <v>2</v>
      </c>
      <c r="P12" s="368"/>
      <c r="Q12" s="368"/>
      <c r="R12" s="365"/>
      <c r="S12" s="369"/>
      <c r="T12" s="370"/>
      <c r="U12" s="368"/>
      <c r="V12" s="368"/>
      <c r="W12" s="368"/>
      <c r="X12" s="77">
        <f>M12+R12+W12</f>
        <v>0</v>
      </c>
      <c r="Y12" s="556"/>
      <c r="Z12" s="78"/>
      <c r="AB12" s="85"/>
      <c r="AC12" s="85"/>
      <c r="AD12" s="82" t="s">
        <v>47</v>
      </c>
      <c r="AE12" s="83"/>
      <c r="AF12" s="83"/>
      <c r="AG12" s="86">
        <f>_xlfn.SUMIFS(O121:O216,A121:A216,"เจ้าเจ็ดบางยี่หน",O121:O216,"&gt;0")</f>
        <v>12</v>
      </c>
      <c r="AH12" s="80" t="s">
        <v>29</v>
      </c>
      <c r="AI12" s="87">
        <f>_xlfn.COUNTIFS(A112:A217,"เจ้าเจ็ดบางยี่หน",O112:O217,"&gt;0")</f>
        <v>2</v>
      </c>
      <c r="AJ12" s="88" t="s">
        <v>45</v>
      </c>
    </row>
    <row r="13" spans="1:39" s="79" customFormat="1" ht="27.75" customHeight="1">
      <c r="A13" s="75" t="s">
        <v>39</v>
      </c>
      <c r="B13" s="76">
        <v>4</v>
      </c>
      <c r="C13" s="75" t="s">
        <v>48</v>
      </c>
      <c r="D13" s="361"/>
      <c r="E13" s="361"/>
      <c r="F13" s="362"/>
      <c r="G13" s="362"/>
      <c r="H13" s="363">
        <v>1</v>
      </c>
      <c r="I13" s="364">
        <v>6</v>
      </c>
      <c r="J13" s="365"/>
      <c r="K13" s="365"/>
      <c r="L13" s="365"/>
      <c r="M13" s="365"/>
      <c r="N13" s="366"/>
      <c r="O13" s="367"/>
      <c r="P13" s="365"/>
      <c r="Q13" s="368"/>
      <c r="R13" s="365"/>
      <c r="S13" s="369"/>
      <c r="T13" s="370"/>
      <c r="U13" s="368"/>
      <c r="V13" s="368"/>
      <c r="W13" s="368"/>
      <c r="X13" s="77">
        <f>M13+R13+W13</f>
        <v>0</v>
      </c>
      <c r="Y13" s="556"/>
      <c r="Z13" s="78"/>
      <c r="AD13" s="82" t="s">
        <v>49</v>
      </c>
      <c r="AE13" s="83"/>
      <c r="AF13" s="83"/>
      <c r="AG13" s="86">
        <f>_xlfn.SUMIFS(T121:T216,A121:A216,"เจ้าเจ็ดบางยี่หน",S121:S216,"&gt;0")</f>
        <v>14</v>
      </c>
      <c r="AH13" s="81" t="s">
        <v>29</v>
      </c>
      <c r="AI13" s="89"/>
      <c r="AJ13" s="89"/>
      <c r="AK13" s="89"/>
      <c r="AL13" s="89"/>
      <c r="AM13" s="89"/>
    </row>
    <row r="14" spans="1:35" s="79" customFormat="1" ht="27.75" customHeight="1">
      <c r="A14" s="75"/>
      <c r="B14" s="76"/>
      <c r="C14" s="75"/>
      <c r="D14" s="361"/>
      <c r="E14" s="361"/>
      <c r="F14" s="362"/>
      <c r="G14" s="362"/>
      <c r="H14" s="363"/>
      <c r="I14" s="364"/>
      <c r="J14" s="365"/>
      <c r="K14" s="365"/>
      <c r="L14" s="365"/>
      <c r="M14" s="365"/>
      <c r="N14" s="366"/>
      <c r="O14" s="367"/>
      <c r="P14" s="365"/>
      <c r="Q14" s="368"/>
      <c r="R14" s="365"/>
      <c r="S14" s="369"/>
      <c r="T14" s="370"/>
      <c r="U14" s="368"/>
      <c r="V14" s="368"/>
      <c r="W14" s="368"/>
      <c r="X14" s="77"/>
      <c r="Y14" s="556"/>
      <c r="Z14" s="78"/>
      <c r="AD14" s="90" t="s">
        <v>51</v>
      </c>
      <c r="AE14" s="91"/>
      <c r="AF14" s="91"/>
      <c r="AG14" s="92">
        <f>SUMIF(A121:A216,"เจ้าเจ็ดบางยี่หน",X121:X216)</f>
        <v>0</v>
      </c>
      <c r="AH14" s="93" t="s">
        <v>52</v>
      </c>
      <c r="AI14" s="85"/>
    </row>
    <row r="15" spans="1:34" s="109" customFormat="1" ht="27.75" customHeight="1">
      <c r="A15" s="298" t="s">
        <v>54</v>
      </c>
      <c r="B15" s="111">
        <v>1</v>
      </c>
      <c r="C15" s="298" t="s">
        <v>377</v>
      </c>
      <c r="D15" s="371">
        <v>0.33</v>
      </c>
      <c r="E15" s="371">
        <v>0.25</v>
      </c>
      <c r="F15" s="371">
        <v>0.46</v>
      </c>
      <c r="G15" s="371">
        <v>0.42</v>
      </c>
      <c r="H15" s="363">
        <v>0.75</v>
      </c>
      <c r="I15" s="364">
        <v>4</v>
      </c>
      <c r="J15" s="372">
        <v>2</v>
      </c>
      <c r="K15" s="364" t="s">
        <v>130</v>
      </c>
      <c r="L15" s="364">
        <v>15</v>
      </c>
      <c r="M15" s="372">
        <f>1572480/1000000</f>
        <v>1.57248</v>
      </c>
      <c r="N15" s="373"/>
      <c r="O15" s="374"/>
      <c r="P15" s="364"/>
      <c r="Q15" s="372"/>
      <c r="R15" s="364"/>
      <c r="S15" s="365"/>
      <c r="T15" s="375"/>
      <c r="U15" s="376"/>
      <c r="V15" s="372"/>
      <c r="W15" s="377"/>
      <c r="X15" s="347">
        <f>M15+R15+W15</f>
        <v>1.57248</v>
      </c>
      <c r="Y15" s="557" t="s">
        <v>394</v>
      </c>
      <c r="Z15" s="112"/>
      <c r="AD15" s="330"/>
      <c r="AE15" s="113"/>
      <c r="AF15" s="113"/>
      <c r="AG15" s="113"/>
      <c r="AH15" s="114"/>
    </row>
    <row r="16" spans="1:34" s="79" customFormat="1" ht="27.75" customHeight="1">
      <c r="A16" s="75" t="s">
        <v>54</v>
      </c>
      <c r="B16" s="76">
        <v>2</v>
      </c>
      <c r="C16" s="298" t="s">
        <v>55</v>
      </c>
      <c r="D16" s="371">
        <v>0.57</v>
      </c>
      <c r="E16" s="371">
        <v>0.5</v>
      </c>
      <c r="F16" s="371">
        <v>0.8</v>
      </c>
      <c r="G16" s="371">
        <v>0.5</v>
      </c>
      <c r="H16" s="363">
        <v>0.87</v>
      </c>
      <c r="I16" s="364"/>
      <c r="J16" s="378"/>
      <c r="K16" s="364"/>
      <c r="L16" s="364"/>
      <c r="M16" s="365"/>
      <c r="N16" s="366">
        <v>6</v>
      </c>
      <c r="O16" s="367">
        <v>12</v>
      </c>
      <c r="P16" s="368"/>
      <c r="Q16" s="368"/>
      <c r="R16" s="380"/>
      <c r="S16" s="369"/>
      <c r="T16" s="370"/>
      <c r="U16" s="368"/>
      <c r="V16" s="368"/>
      <c r="W16" s="368"/>
      <c r="X16" s="77">
        <f>M16+R16+W16</f>
        <v>0</v>
      </c>
      <c r="Y16" s="557" t="s">
        <v>394</v>
      </c>
      <c r="Z16" s="78" t="s">
        <v>41</v>
      </c>
      <c r="AB16" s="95">
        <f>G16-F16</f>
        <v>-0.30000000000000004</v>
      </c>
      <c r="AC16" s="95">
        <f>G16</f>
        <v>0.5</v>
      </c>
      <c r="AD16" s="604" t="s">
        <v>56</v>
      </c>
      <c r="AE16" s="605"/>
      <c r="AF16" s="605"/>
      <c r="AG16" s="80"/>
      <c r="AH16" s="81"/>
    </row>
    <row r="17" spans="1:35" s="79" customFormat="1" ht="27.75" customHeight="1" thickBot="1">
      <c r="A17" s="75" t="s">
        <v>54</v>
      </c>
      <c r="B17" s="76">
        <v>3</v>
      </c>
      <c r="C17" s="298" t="s">
        <v>57</v>
      </c>
      <c r="D17" s="362"/>
      <c r="E17" s="362"/>
      <c r="F17" s="362"/>
      <c r="G17" s="362"/>
      <c r="H17" s="363"/>
      <c r="I17" s="364"/>
      <c r="J17" s="365"/>
      <c r="K17" s="365"/>
      <c r="L17" s="368"/>
      <c r="M17" s="381"/>
      <c r="N17" s="366">
        <v>3</v>
      </c>
      <c r="O17" s="367">
        <v>12</v>
      </c>
      <c r="P17" s="368"/>
      <c r="Q17" s="368"/>
      <c r="R17" s="382"/>
      <c r="S17" s="369">
        <v>3</v>
      </c>
      <c r="T17" s="370">
        <v>4</v>
      </c>
      <c r="U17" s="365"/>
      <c r="V17" s="368"/>
      <c r="W17" s="368"/>
      <c r="X17" s="77">
        <f>M17+R17+W17</f>
        <v>0</v>
      </c>
      <c r="Y17" s="556"/>
      <c r="Z17" s="78"/>
      <c r="AB17" s="85"/>
      <c r="AC17" s="85"/>
      <c r="AD17" s="618" t="s">
        <v>44</v>
      </c>
      <c r="AE17" s="619"/>
      <c r="AF17" s="619"/>
      <c r="AG17" s="80">
        <f>_xlfn.COUNTIFS(A218:A303,"เจ้าเจ็ดบางยี่หน",B218:B303,"&gt;0")</f>
        <v>10</v>
      </c>
      <c r="AH17" s="81" t="s">
        <v>45</v>
      </c>
      <c r="AI17" s="84"/>
    </row>
    <row r="18" spans="1:36" s="79" customFormat="1" ht="27.75" customHeight="1" thickBot="1">
      <c r="A18" s="75" t="s">
        <v>54</v>
      </c>
      <c r="B18" s="76">
        <v>4</v>
      </c>
      <c r="C18" s="298" t="s">
        <v>58</v>
      </c>
      <c r="D18" s="379">
        <v>0.44</v>
      </c>
      <c r="E18" s="379">
        <v>0.34</v>
      </c>
      <c r="F18" s="371">
        <v>0.5</v>
      </c>
      <c r="G18" s="371">
        <v>0.3</v>
      </c>
      <c r="H18" s="363">
        <v>0.87</v>
      </c>
      <c r="I18" s="364"/>
      <c r="J18" s="368"/>
      <c r="K18" s="368"/>
      <c r="L18" s="368"/>
      <c r="M18" s="368"/>
      <c r="N18" s="383"/>
      <c r="O18" s="367"/>
      <c r="P18" s="365"/>
      <c r="Q18" s="368"/>
      <c r="R18" s="368"/>
      <c r="S18" s="369">
        <v>3</v>
      </c>
      <c r="T18" s="370">
        <v>2</v>
      </c>
      <c r="U18" s="368"/>
      <c r="V18" s="368"/>
      <c r="W18" s="368"/>
      <c r="X18" s="77">
        <f aca="true" t="shared" si="0" ref="X18:X50">M18+R18+W18</f>
        <v>0</v>
      </c>
      <c r="Y18" s="556"/>
      <c r="Z18" s="78"/>
      <c r="AB18" s="96"/>
      <c r="AD18" s="82" t="s">
        <v>47</v>
      </c>
      <c r="AE18" s="83"/>
      <c r="AF18" s="83"/>
      <c r="AG18" s="97">
        <f>_xlfn.SUMIFS(O218:O303,A218:A303,"เจ้าเจ็ดบางยี่หน",O218:O303,"&gt;0")</f>
        <v>0</v>
      </c>
      <c r="AH18" s="80" t="s">
        <v>29</v>
      </c>
      <c r="AI18" s="98">
        <f>_xlfn.COUNTIFS(A220:A309,"เจ้าเจ็ดบางยี่หน",O220:O309,"&gt;0")</f>
        <v>0</v>
      </c>
      <c r="AJ18" s="99" t="s">
        <v>45</v>
      </c>
    </row>
    <row r="19" spans="1:34" s="79" customFormat="1" ht="27.75" customHeight="1" hidden="1">
      <c r="A19" s="75" t="s">
        <v>59</v>
      </c>
      <c r="B19" s="100">
        <v>1</v>
      </c>
      <c r="C19" s="75" t="s">
        <v>60</v>
      </c>
      <c r="D19" s="361"/>
      <c r="E19" s="361"/>
      <c r="F19" s="362"/>
      <c r="G19" s="362"/>
      <c r="H19" s="363">
        <v>1</v>
      </c>
      <c r="I19" s="364">
        <v>4</v>
      </c>
      <c r="J19" s="384"/>
      <c r="K19" s="384"/>
      <c r="L19" s="384"/>
      <c r="M19" s="384"/>
      <c r="N19" s="383">
        <v>0.5</v>
      </c>
      <c r="O19" s="367">
        <v>2</v>
      </c>
      <c r="P19" s="365"/>
      <c r="Q19" s="368"/>
      <c r="R19" s="368"/>
      <c r="S19" s="385"/>
      <c r="T19" s="370"/>
      <c r="U19" s="365"/>
      <c r="V19" s="384"/>
      <c r="W19" s="386"/>
      <c r="X19" s="77">
        <f t="shared" si="0"/>
        <v>0</v>
      </c>
      <c r="Y19" s="558"/>
      <c r="Z19" s="78" t="s">
        <v>41</v>
      </c>
      <c r="AD19" s="82" t="s">
        <v>49</v>
      </c>
      <c r="AE19" s="83"/>
      <c r="AF19" s="83"/>
      <c r="AG19" s="86">
        <f>_xlfn.SUMIFS(T218:T303,A218:A303,"เจ้าเจ็ดบางยี่หน",S218:S303,"&gt;0")</f>
        <v>14</v>
      </c>
      <c r="AH19" s="81" t="s">
        <v>29</v>
      </c>
    </row>
    <row r="20" spans="1:34" s="79" customFormat="1" ht="27.75" customHeight="1" hidden="1" thickBot="1">
      <c r="A20" s="75" t="s">
        <v>59</v>
      </c>
      <c r="B20" s="100">
        <v>2</v>
      </c>
      <c r="C20" s="75" t="s">
        <v>61</v>
      </c>
      <c r="D20" s="361"/>
      <c r="E20" s="361"/>
      <c r="F20" s="362"/>
      <c r="G20" s="362"/>
      <c r="H20" s="363">
        <v>1</v>
      </c>
      <c r="I20" s="364">
        <v>4</v>
      </c>
      <c r="J20" s="384"/>
      <c r="K20" s="384"/>
      <c r="L20" s="384"/>
      <c r="M20" s="384"/>
      <c r="N20" s="383">
        <v>0.5</v>
      </c>
      <c r="O20" s="367">
        <v>2</v>
      </c>
      <c r="P20" s="365"/>
      <c r="Q20" s="368"/>
      <c r="R20" s="368"/>
      <c r="S20" s="385"/>
      <c r="T20" s="370"/>
      <c r="U20" s="365"/>
      <c r="V20" s="384"/>
      <c r="W20" s="386"/>
      <c r="X20" s="77">
        <f t="shared" si="0"/>
        <v>0</v>
      </c>
      <c r="Y20" s="558"/>
      <c r="Z20" s="78" t="s">
        <v>41</v>
      </c>
      <c r="AD20" s="101" t="s">
        <v>51</v>
      </c>
      <c r="AE20" s="102"/>
      <c r="AF20" s="102"/>
      <c r="AG20" s="103">
        <f>SUMIF(A218:A303,"เจ้าเจ็ดบางยี่หน",X218:X303)</f>
        <v>0</v>
      </c>
      <c r="AH20" s="104" t="s">
        <v>52</v>
      </c>
    </row>
    <row r="21" spans="1:26" s="79" customFormat="1" ht="27.75" customHeight="1" hidden="1" thickBot="1">
      <c r="A21" s="75" t="s">
        <v>59</v>
      </c>
      <c r="B21" s="100">
        <v>3</v>
      </c>
      <c r="C21" s="75" t="s">
        <v>62</v>
      </c>
      <c r="D21" s="361"/>
      <c r="E21" s="361"/>
      <c r="F21" s="362"/>
      <c r="G21" s="362"/>
      <c r="H21" s="363">
        <v>1</v>
      </c>
      <c r="I21" s="364">
        <v>4</v>
      </c>
      <c r="J21" s="384"/>
      <c r="K21" s="384"/>
      <c r="L21" s="384"/>
      <c r="M21" s="384"/>
      <c r="N21" s="383">
        <v>3</v>
      </c>
      <c r="O21" s="367">
        <v>2</v>
      </c>
      <c r="P21" s="365"/>
      <c r="Q21" s="368"/>
      <c r="R21" s="368"/>
      <c r="S21" s="385"/>
      <c r="T21" s="370"/>
      <c r="U21" s="365"/>
      <c r="V21" s="384"/>
      <c r="W21" s="386"/>
      <c r="X21" s="77">
        <f t="shared" si="0"/>
        <v>0</v>
      </c>
      <c r="Y21" s="558"/>
      <c r="Z21" s="78" t="s">
        <v>41</v>
      </c>
    </row>
    <row r="22" spans="1:34" s="79" customFormat="1" ht="27.75" customHeight="1" hidden="1">
      <c r="A22" s="75" t="s">
        <v>59</v>
      </c>
      <c r="B22" s="100">
        <v>4</v>
      </c>
      <c r="C22" s="75" t="s">
        <v>63</v>
      </c>
      <c r="D22" s="361"/>
      <c r="E22" s="361"/>
      <c r="F22" s="362"/>
      <c r="G22" s="362"/>
      <c r="H22" s="363">
        <v>1</v>
      </c>
      <c r="I22" s="364">
        <v>2.4</v>
      </c>
      <c r="J22" s="384"/>
      <c r="K22" s="384"/>
      <c r="L22" s="384"/>
      <c r="M22" s="384"/>
      <c r="N22" s="366"/>
      <c r="O22" s="387"/>
      <c r="P22" s="365"/>
      <c r="Q22" s="368"/>
      <c r="R22" s="368"/>
      <c r="S22" s="385"/>
      <c r="T22" s="370"/>
      <c r="U22" s="365"/>
      <c r="V22" s="384"/>
      <c r="W22" s="386"/>
      <c r="X22" s="77">
        <f t="shared" si="0"/>
        <v>0</v>
      </c>
      <c r="Y22" s="558"/>
      <c r="Z22" s="78" t="s">
        <v>41</v>
      </c>
      <c r="AD22" s="620" t="s">
        <v>64</v>
      </c>
      <c r="AE22" s="621"/>
      <c r="AF22" s="621"/>
      <c r="AG22" s="621"/>
      <c r="AH22" s="105"/>
    </row>
    <row r="23" spans="1:34" s="79" customFormat="1" ht="27.75" customHeight="1" hidden="1">
      <c r="A23" s="75" t="s">
        <v>59</v>
      </c>
      <c r="B23" s="100">
        <v>5</v>
      </c>
      <c r="C23" s="75" t="s">
        <v>65</v>
      </c>
      <c r="D23" s="388"/>
      <c r="E23" s="388"/>
      <c r="F23" s="362"/>
      <c r="G23" s="362"/>
      <c r="H23" s="363">
        <v>1</v>
      </c>
      <c r="I23" s="364">
        <v>6</v>
      </c>
      <c r="J23" s="384"/>
      <c r="K23" s="384"/>
      <c r="L23" s="384"/>
      <c r="M23" s="384"/>
      <c r="N23" s="383">
        <v>3</v>
      </c>
      <c r="O23" s="367">
        <v>2</v>
      </c>
      <c r="P23" s="365"/>
      <c r="Q23" s="368"/>
      <c r="R23" s="368"/>
      <c r="S23" s="385"/>
      <c r="T23" s="370"/>
      <c r="U23" s="365"/>
      <c r="V23" s="384"/>
      <c r="W23" s="386"/>
      <c r="X23" s="77">
        <f t="shared" si="0"/>
        <v>0</v>
      </c>
      <c r="Y23" s="558"/>
      <c r="Z23" s="78" t="s">
        <v>41</v>
      </c>
      <c r="AD23" s="604" t="s">
        <v>42</v>
      </c>
      <c r="AE23" s="605"/>
      <c r="AF23" s="605"/>
      <c r="AG23" s="80"/>
      <c r="AH23" s="81"/>
    </row>
    <row r="24" spans="1:36" s="79" customFormat="1" ht="27.75" customHeight="1" hidden="1" thickBot="1">
      <c r="A24" s="75" t="s">
        <v>59</v>
      </c>
      <c r="B24" s="100">
        <v>6</v>
      </c>
      <c r="C24" s="75" t="s">
        <v>66</v>
      </c>
      <c r="D24" s="388"/>
      <c r="E24" s="388"/>
      <c r="F24" s="362"/>
      <c r="G24" s="362"/>
      <c r="H24" s="363">
        <v>1</v>
      </c>
      <c r="I24" s="364">
        <v>3</v>
      </c>
      <c r="J24" s="384"/>
      <c r="K24" s="384"/>
      <c r="L24" s="384"/>
      <c r="M24" s="384"/>
      <c r="N24" s="383">
        <v>0.5</v>
      </c>
      <c r="O24" s="367">
        <v>1</v>
      </c>
      <c r="P24" s="365"/>
      <c r="Q24" s="368"/>
      <c r="R24" s="368"/>
      <c r="S24" s="385"/>
      <c r="T24" s="370"/>
      <c r="U24" s="365"/>
      <c r="V24" s="384"/>
      <c r="W24" s="386"/>
      <c r="X24" s="77">
        <f t="shared" si="0"/>
        <v>0</v>
      </c>
      <c r="Y24" s="558"/>
      <c r="Z24" s="78" t="s">
        <v>41</v>
      </c>
      <c r="AD24" s="618" t="s">
        <v>44</v>
      </c>
      <c r="AE24" s="619"/>
      <c r="AF24" s="619"/>
      <c r="AG24" s="80">
        <f>_xlfn.COUNTIFS(A121:A216,"พระยาบรรลือ",B121:B216,"&gt;0")</f>
        <v>5</v>
      </c>
      <c r="AH24" s="81" t="s">
        <v>45</v>
      </c>
      <c r="AI24" s="84"/>
      <c r="AJ24" s="98"/>
    </row>
    <row r="25" spans="1:36" s="79" customFormat="1" ht="27.75" customHeight="1" hidden="1" thickBot="1">
      <c r="A25" s="75" t="s">
        <v>59</v>
      </c>
      <c r="B25" s="100">
        <v>7</v>
      </c>
      <c r="C25" s="75" t="s">
        <v>67</v>
      </c>
      <c r="D25" s="388"/>
      <c r="E25" s="388"/>
      <c r="F25" s="362"/>
      <c r="G25" s="362"/>
      <c r="H25" s="363">
        <v>1</v>
      </c>
      <c r="I25" s="364">
        <v>3</v>
      </c>
      <c r="J25" s="384"/>
      <c r="K25" s="384"/>
      <c r="L25" s="384"/>
      <c r="M25" s="384"/>
      <c r="N25" s="383">
        <v>0.5</v>
      </c>
      <c r="O25" s="367">
        <v>1</v>
      </c>
      <c r="P25" s="365"/>
      <c r="Q25" s="368"/>
      <c r="R25" s="368"/>
      <c r="S25" s="385"/>
      <c r="T25" s="370"/>
      <c r="U25" s="365"/>
      <c r="V25" s="384"/>
      <c r="W25" s="386"/>
      <c r="X25" s="77">
        <f t="shared" si="0"/>
        <v>0</v>
      </c>
      <c r="Y25" s="558"/>
      <c r="Z25" s="78" t="s">
        <v>41</v>
      </c>
      <c r="AD25" s="82" t="s">
        <v>47</v>
      </c>
      <c r="AE25" s="83"/>
      <c r="AF25" s="83"/>
      <c r="AG25" s="86">
        <f>_xlfn.SUMIFS(O121:O216,A121:A216,"พระยาบรรลือ",O121:O216,"&gt;0")</f>
        <v>17</v>
      </c>
      <c r="AH25" s="80" t="s">
        <v>29</v>
      </c>
      <c r="AI25" s="98">
        <f>_xlfn.COUNTIFS(A112:A217,"พระยาบรรลือ",O112:O217,"&gt;0")</f>
        <v>4</v>
      </c>
      <c r="AJ25" s="106" t="s">
        <v>45</v>
      </c>
    </row>
    <row r="26" spans="1:34" s="79" customFormat="1" ht="27.75" customHeight="1" hidden="1">
      <c r="A26" s="75" t="s">
        <v>59</v>
      </c>
      <c r="B26" s="100">
        <v>8</v>
      </c>
      <c r="C26" s="75" t="s">
        <v>68</v>
      </c>
      <c r="D26" s="388"/>
      <c r="E26" s="388"/>
      <c r="F26" s="362"/>
      <c r="G26" s="362"/>
      <c r="H26" s="363">
        <v>1</v>
      </c>
      <c r="I26" s="364">
        <v>6</v>
      </c>
      <c r="J26" s="384"/>
      <c r="K26" s="384"/>
      <c r="L26" s="384"/>
      <c r="M26" s="384"/>
      <c r="N26" s="383">
        <v>3</v>
      </c>
      <c r="O26" s="367">
        <v>2</v>
      </c>
      <c r="P26" s="365"/>
      <c r="Q26" s="368"/>
      <c r="R26" s="368"/>
      <c r="S26" s="385"/>
      <c r="T26" s="370"/>
      <c r="U26" s="365"/>
      <c r="V26" s="384"/>
      <c r="W26" s="386"/>
      <c r="X26" s="77">
        <f t="shared" si="0"/>
        <v>0</v>
      </c>
      <c r="Y26" s="558"/>
      <c r="Z26" s="78" t="s">
        <v>41</v>
      </c>
      <c r="AD26" s="82" t="s">
        <v>49</v>
      </c>
      <c r="AE26" s="83"/>
      <c r="AF26" s="83"/>
      <c r="AG26" s="86">
        <f>_xlfn.SUMIFS(T121:T216,A121:A216,"พระยาบรรลือ",S121:S216,"&gt;0")</f>
        <v>8</v>
      </c>
      <c r="AH26" s="81" t="s">
        <v>29</v>
      </c>
    </row>
    <row r="27" spans="1:34" s="79" customFormat="1" ht="27.75" customHeight="1" hidden="1">
      <c r="A27" s="75" t="s">
        <v>59</v>
      </c>
      <c r="B27" s="100">
        <v>9</v>
      </c>
      <c r="C27" s="75" t="s">
        <v>69</v>
      </c>
      <c r="D27" s="388"/>
      <c r="E27" s="388"/>
      <c r="F27" s="362"/>
      <c r="G27" s="362"/>
      <c r="H27" s="363">
        <v>1</v>
      </c>
      <c r="I27" s="364">
        <v>4</v>
      </c>
      <c r="J27" s="384"/>
      <c r="K27" s="384"/>
      <c r="L27" s="384"/>
      <c r="M27" s="384"/>
      <c r="N27" s="383">
        <v>0.5</v>
      </c>
      <c r="O27" s="367">
        <v>3</v>
      </c>
      <c r="P27" s="365"/>
      <c r="Q27" s="368"/>
      <c r="R27" s="368"/>
      <c r="S27" s="385"/>
      <c r="T27" s="370"/>
      <c r="U27" s="365"/>
      <c r="V27" s="384"/>
      <c r="W27" s="386"/>
      <c r="X27" s="77">
        <f t="shared" si="0"/>
        <v>0</v>
      </c>
      <c r="Y27" s="558"/>
      <c r="Z27" s="78" t="s">
        <v>41</v>
      </c>
      <c r="AD27" s="90" t="s">
        <v>51</v>
      </c>
      <c r="AE27" s="91"/>
      <c r="AF27" s="91"/>
      <c r="AG27" s="92">
        <f>SUMIF(A121:A216,"พระยาบรรลือ",X121:X216)</f>
        <v>-0.91</v>
      </c>
      <c r="AH27" s="93" t="s">
        <v>52</v>
      </c>
    </row>
    <row r="28" spans="1:34" s="79" customFormat="1" ht="27.75" customHeight="1" hidden="1">
      <c r="A28" s="75" t="s">
        <v>59</v>
      </c>
      <c r="B28" s="100">
        <v>10</v>
      </c>
      <c r="C28" s="75" t="s">
        <v>70</v>
      </c>
      <c r="D28" s="388"/>
      <c r="E28" s="388"/>
      <c r="F28" s="362"/>
      <c r="G28" s="362"/>
      <c r="H28" s="363">
        <v>1</v>
      </c>
      <c r="I28" s="364">
        <v>4</v>
      </c>
      <c r="J28" s="384"/>
      <c r="K28" s="384"/>
      <c r="L28" s="384"/>
      <c r="M28" s="384"/>
      <c r="N28" s="383">
        <v>0.5</v>
      </c>
      <c r="O28" s="367">
        <v>2</v>
      </c>
      <c r="P28" s="365"/>
      <c r="Q28" s="368"/>
      <c r="R28" s="368"/>
      <c r="S28" s="385"/>
      <c r="T28" s="370"/>
      <c r="U28" s="365"/>
      <c r="V28" s="384"/>
      <c r="W28" s="386"/>
      <c r="X28" s="77">
        <f t="shared" si="0"/>
        <v>0</v>
      </c>
      <c r="Y28" s="558"/>
      <c r="Z28" s="78" t="s">
        <v>41</v>
      </c>
      <c r="AD28" s="94"/>
      <c r="AE28" s="80"/>
      <c r="AF28" s="80"/>
      <c r="AG28" s="80"/>
      <c r="AH28" s="81"/>
    </row>
    <row r="29" spans="1:34" s="79" customFormat="1" ht="27.75" customHeight="1" hidden="1">
      <c r="A29" s="75" t="s">
        <v>59</v>
      </c>
      <c r="B29" s="100">
        <v>11</v>
      </c>
      <c r="C29" s="75" t="s">
        <v>71</v>
      </c>
      <c r="D29" s="388"/>
      <c r="E29" s="388"/>
      <c r="F29" s="362"/>
      <c r="G29" s="362"/>
      <c r="H29" s="363">
        <v>1</v>
      </c>
      <c r="I29" s="364">
        <v>4</v>
      </c>
      <c r="J29" s="384"/>
      <c r="K29" s="384"/>
      <c r="L29" s="384"/>
      <c r="M29" s="384"/>
      <c r="N29" s="383">
        <v>3</v>
      </c>
      <c r="O29" s="367">
        <v>2</v>
      </c>
      <c r="P29" s="365"/>
      <c r="Q29" s="368"/>
      <c r="R29" s="368"/>
      <c r="S29" s="385"/>
      <c r="T29" s="370"/>
      <c r="U29" s="365"/>
      <c r="V29" s="384"/>
      <c r="W29" s="386"/>
      <c r="X29" s="77">
        <f t="shared" si="0"/>
        <v>0</v>
      </c>
      <c r="Y29" s="558"/>
      <c r="Z29" s="78" t="s">
        <v>41</v>
      </c>
      <c r="AD29" s="604" t="s">
        <v>56</v>
      </c>
      <c r="AE29" s="605"/>
      <c r="AF29" s="605"/>
      <c r="AG29" s="80"/>
      <c r="AH29" s="81"/>
    </row>
    <row r="30" spans="1:36" s="79" customFormat="1" ht="27.75" customHeight="1" hidden="1" thickBot="1">
      <c r="A30" s="75" t="s">
        <v>59</v>
      </c>
      <c r="B30" s="100">
        <v>12</v>
      </c>
      <c r="C30" s="75" t="s">
        <v>72</v>
      </c>
      <c r="D30" s="388"/>
      <c r="E30" s="388"/>
      <c r="F30" s="362"/>
      <c r="G30" s="362"/>
      <c r="H30" s="363">
        <v>1</v>
      </c>
      <c r="I30" s="364">
        <v>2.4</v>
      </c>
      <c r="J30" s="384"/>
      <c r="K30" s="384"/>
      <c r="L30" s="384"/>
      <c r="M30" s="384"/>
      <c r="N30" s="383">
        <v>0.5</v>
      </c>
      <c r="O30" s="367">
        <v>1</v>
      </c>
      <c r="P30" s="365"/>
      <c r="Q30" s="368"/>
      <c r="R30" s="368"/>
      <c r="S30" s="385"/>
      <c r="T30" s="370"/>
      <c r="U30" s="365"/>
      <c r="V30" s="384"/>
      <c r="W30" s="386"/>
      <c r="X30" s="77">
        <f t="shared" si="0"/>
        <v>0</v>
      </c>
      <c r="Y30" s="558"/>
      <c r="Z30" s="78" t="s">
        <v>41</v>
      </c>
      <c r="AD30" s="618" t="s">
        <v>44</v>
      </c>
      <c r="AE30" s="619"/>
      <c r="AF30" s="619"/>
      <c r="AG30" s="80">
        <f>_xlfn.COUNTIFS(A218:A295,"พระยาบรรลือ",B218:B295,"&gt;0")</f>
        <v>4</v>
      </c>
      <c r="AH30" s="81" t="s">
        <v>45</v>
      </c>
      <c r="AI30" s="84"/>
      <c r="AJ30" s="98"/>
    </row>
    <row r="31" spans="1:36" s="79" customFormat="1" ht="27.75" customHeight="1" hidden="1" thickBot="1">
      <c r="A31" s="75" t="s">
        <v>59</v>
      </c>
      <c r="B31" s="100">
        <v>13</v>
      </c>
      <c r="C31" s="75" t="s">
        <v>73</v>
      </c>
      <c r="D31" s="388"/>
      <c r="E31" s="388"/>
      <c r="F31" s="362"/>
      <c r="G31" s="362"/>
      <c r="H31" s="363">
        <v>1</v>
      </c>
      <c r="I31" s="364">
        <v>4</v>
      </c>
      <c r="J31" s="384"/>
      <c r="K31" s="384"/>
      <c r="L31" s="384"/>
      <c r="M31" s="384"/>
      <c r="N31" s="383">
        <v>1</v>
      </c>
      <c r="O31" s="367">
        <v>2</v>
      </c>
      <c r="P31" s="365"/>
      <c r="Q31" s="368"/>
      <c r="R31" s="368"/>
      <c r="S31" s="385"/>
      <c r="T31" s="370"/>
      <c r="U31" s="365"/>
      <c r="V31" s="384"/>
      <c r="W31" s="386"/>
      <c r="X31" s="77">
        <f t="shared" si="0"/>
        <v>0</v>
      </c>
      <c r="Y31" s="558"/>
      <c r="Z31" s="78" t="s">
        <v>41</v>
      </c>
      <c r="AD31" s="82" t="s">
        <v>47</v>
      </c>
      <c r="AE31" s="83"/>
      <c r="AF31" s="83"/>
      <c r="AG31" s="107">
        <f>_xlfn.SUMIFS(O218:O295,A218:A295,"พระยาบรรลือ",O218:O295,"&gt;0")+_xlfn.SUMIFS(O218:O295,A218:A295,"ปทุมธานี",AA219:AA296,"block 2-2")+_xlfn.SUMIFS(O218:O295,A218:A295,"นนทบุรี",AA219:AA296,"block 2-2")</f>
        <v>37</v>
      </c>
      <c r="AH31" s="80" t="s">
        <v>29</v>
      </c>
      <c r="AI31" s="108">
        <f>_xlfn.COUNTIFS(A220:A309,"พระยาบรรลือ",O220:O309,"&gt;0")+_xlfn.COUNTIFS(A220:A309,"ปทุมธานี",AA221:AA310,"block 2-2")+_xlfn.COUNTIFS(A220:A309,"นนทบุรี",AA221:AA310,"block 2-2")</f>
        <v>37</v>
      </c>
      <c r="AJ31" s="106" t="s">
        <v>45</v>
      </c>
    </row>
    <row r="32" spans="1:34" s="79" customFormat="1" ht="27.75" customHeight="1" hidden="1">
      <c r="A32" s="75" t="s">
        <v>59</v>
      </c>
      <c r="B32" s="100">
        <v>14</v>
      </c>
      <c r="C32" s="75" t="s">
        <v>74</v>
      </c>
      <c r="D32" s="388"/>
      <c r="E32" s="388"/>
      <c r="F32" s="362"/>
      <c r="G32" s="362"/>
      <c r="H32" s="363">
        <v>1</v>
      </c>
      <c r="I32" s="364">
        <v>2.7</v>
      </c>
      <c r="J32" s="384"/>
      <c r="K32" s="384"/>
      <c r="L32" s="384"/>
      <c r="M32" s="384"/>
      <c r="N32" s="383">
        <v>0.5</v>
      </c>
      <c r="O32" s="367">
        <v>2</v>
      </c>
      <c r="P32" s="365"/>
      <c r="Q32" s="368"/>
      <c r="R32" s="368"/>
      <c r="S32" s="385"/>
      <c r="T32" s="370"/>
      <c r="U32" s="365"/>
      <c r="V32" s="384"/>
      <c r="W32" s="386"/>
      <c r="X32" s="77">
        <f t="shared" si="0"/>
        <v>0</v>
      </c>
      <c r="Y32" s="558"/>
      <c r="Z32" s="78" t="s">
        <v>41</v>
      </c>
      <c r="AD32" s="82" t="s">
        <v>49</v>
      </c>
      <c r="AE32" s="83"/>
      <c r="AF32" s="83"/>
      <c r="AG32" s="107">
        <f>_xlfn.SUMIFS(T218:T295,A218:A295,"พระยาบรรลือ",S218:S295,"&gt;0")+_xlfn.SUMIFS(T218:T295,A218:A295,"ปทุมธานี",AA219:AA296,"block 2-2")+_xlfn.SUMIFS(T218:T295,A218:A295,"นนทบุรี",AA219:AA296,"block 2-2")</f>
        <v>10</v>
      </c>
      <c r="AH32" s="81" t="s">
        <v>29</v>
      </c>
    </row>
    <row r="33" spans="1:34" s="79" customFormat="1" ht="27.75" customHeight="1" thickBot="1">
      <c r="A33" s="75" t="s">
        <v>59</v>
      </c>
      <c r="B33" s="76">
        <v>15</v>
      </c>
      <c r="C33" s="75" t="s">
        <v>75</v>
      </c>
      <c r="D33" s="389"/>
      <c r="E33" s="389"/>
      <c r="F33" s="389"/>
      <c r="G33" s="389"/>
      <c r="H33" s="363">
        <v>1</v>
      </c>
      <c r="I33" s="364">
        <v>6</v>
      </c>
      <c r="J33" s="365"/>
      <c r="K33" s="365"/>
      <c r="L33" s="365"/>
      <c r="M33" s="365"/>
      <c r="N33" s="383">
        <v>3</v>
      </c>
      <c r="O33" s="367">
        <v>4</v>
      </c>
      <c r="P33" s="365"/>
      <c r="Q33" s="365"/>
      <c r="R33" s="365"/>
      <c r="S33" s="369">
        <v>3</v>
      </c>
      <c r="T33" s="370">
        <v>2</v>
      </c>
      <c r="U33" s="368"/>
      <c r="V33" s="368"/>
      <c r="W33" s="368"/>
      <c r="X33" s="77">
        <f t="shared" si="0"/>
        <v>0</v>
      </c>
      <c r="Y33" s="556"/>
      <c r="Z33" s="78" t="s">
        <v>41</v>
      </c>
      <c r="AD33" s="101" t="s">
        <v>51</v>
      </c>
      <c r="AE33" s="102"/>
      <c r="AF33" s="102"/>
      <c r="AG33" s="103">
        <f>SUMIF(A218:A295,"พระยาบรรลือ",X218:X295)+_xlfn.SUMIFS(X218:X295,A218:A295,"ปทุมธานี",AA219:AA296,"block 2-2")+_xlfn.SUMIFS(X218:X295,A218:A295,"นนทบุรี",AA219:AA296,"block 2-2")</f>
        <v>0</v>
      </c>
      <c r="AH33" s="104" t="s">
        <v>52</v>
      </c>
    </row>
    <row r="34" spans="1:26" s="79" customFormat="1" ht="27.75" customHeight="1" hidden="1" thickBot="1">
      <c r="A34" s="75" t="s">
        <v>59</v>
      </c>
      <c r="B34" s="100">
        <v>16</v>
      </c>
      <c r="C34" s="75" t="s">
        <v>76</v>
      </c>
      <c r="D34" s="388"/>
      <c r="E34" s="388"/>
      <c r="F34" s="390"/>
      <c r="G34" s="388"/>
      <c r="H34" s="363">
        <v>1</v>
      </c>
      <c r="I34" s="364">
        <v>2.7</v>
      </c>
      <c r="J34" s="384"/>
      <c r="K34" s="384"/>
      <c r="L34" s="384"/>
      <c r="M34" s="384"/>
      <c r="N34" s="383">
        <v>0.5</v>
      </c>
      <c r="O34" s="367">
        <v>2</v>
      </c>
      <c r="P34" s="365"/>
      <c r="Q34" s="384"/>
      <c r="R34" s="384"/>
      <c r="S34" s="385"/>
      <c r="T34" s="370"/>
      <c r="U34" s="365"/>
      <c r="V34" s="384"/>
      <c r="W34" s="386"/>
      <c r="X34" s="77">
        <f t="shared" si="0"/>
        <v>0</v>
      </c>
      <c r="Y34" s="558"/>
      <c r="Z34" s="78" t="s">
        <v>41</v>
      </c>
    </row>
    <row r="35" spans="1:34" s="79" customFormat="1" ht="27.75" customHeight="1" hidden="1">
      <c r="A35" s="75" t="s">
        <v>59</v>
      </c>
      <c r="B35" s="100">
        <v>17</v>
      </c>
      <c r="C35" s="75" t="s">
        <v>77</v>
      </c>
      <c r="D35" s="388"/>
      <c r="E35" s="388"/>
      <c r="F35" s="390"/>
      <c r="G35" s="388"/>
      <c r="H35" s="363">
        <v>1</v>
      </c>
      <c r="I35" s="364">
        <v>1</v>
      </c>
      <c r="J35" s="384"/>
      <c r="K35" s="384"/>
      <c r="L35" s="384"/>
      <c r="M35" s="384"/>
      <c r="N35" s="383">
        <v>0.5</v>
      </c>
      <c r="O35" s="367">
        <v>1</v>
      </c>
      <c r="P35" s="365"/>
      <c r="Q35" s="384"/>
      <c r="R35" s="384"/>
      <c r="S35" s="385"/>
      <c r="T35" s="370"/>
      <c r="U35" s="365"/>
      <c r="V35" s="384"/>
      <c r="W35" s="386"/>
      <c r="X35" s="77">
        <f t="shared" si="0"/>
        <v>0</v>
      </c>
      <c r="Y35" s="558"/>
      <c r="Z35" s="78" t="s">
        <v>41</v>
      </c>
      <c r="AD35" s="355" t="s">
        <v>78</v>
      </c>
      <c r="AE35" s="356"/>
      <c r="AF35" s="356"/>
      <c r="AG35" s="356"/>
      <c r="AH35" s="105"/>
    </row>
    <row r="36" spans="1:34" s="79" customFormat="1" ht="27.75" customHeight="1" thickBot="1">
      <c r="A36" s="75" t="s">
        <v>59</v>
      </c>
      <c r="B36" s="76">
        <v>18</v>
      </c>
      <c r="C36" s="75" t="s">
        <v>79</v>
      </c>
      <c r="D36" s="391"/>
      <c r="E36" s="391"/>
      <c r="F36" s="392"/>
      <c r="G36" s="391"/>
      <c r="H36" s="363">
        <v>1</v>
      </c>
      <c r="I36" s="364">
        <v>2</v>
      </c>
      <c r="J36" s="368"/>
      <c r="K36" s="368"/>
      <c r="L36" s="368"/>
      <c r="M36" s="368"/>
      <c r="N36" s="366"/>
      <c r="O36" s="387"/>
      <c r="P36" s="365"/>
      <c r="Q36" s="368"/>
      <c r="R36" s="368"/>
      <c r="S36" s="385"/>
      <c r="T36" s="370"/>
      <c r="U36" s="365"/>
      <c r="V36" s="368"/>
      <c r="W36" s="365"/>
      <c r="X36" s="77">
        <f t="shared" si="0"/>
        <v>0</v>
      </c>
      <c r="Y36" s="556"/>
      <c r="Z36" s="78" t="s">
        <v>41</v>
      </c>
      <c r="AD36" s="604" t="s">
        <v>42</v>
      </c>
      <c r="AE36" s="605"/>
      <c r="AF36" s="605"/>
      <c r="AG36" s="80"/>
      <c r="AH36" s="81"/>
    </row>
    <row r="37" spans="1:36" s="79" customFormat="1" ht="27.75" customHeight="1" hidden="1" thickBot="1">
      <c r="A37" s="75" t="s">
        <v>59</v>
      </c>
      <c r="B37" s="100">
        <v>19</v>
      </c>
      <c r="C37" s="75" t="s">
        <v>80</v>
      </c>
      <c r="D37" s="388"/>
      <c r="E37" s="388"/>
      <c r="F37" s="390"/>
      <c r="G37" s="388"/>
      <c r="H37" s="363">
        <v>1</v>
      </c>
      <c r="I37" s="364">
        <v>4</v>
      </c>
      <c r="J37" s="384"/>
      <c r="K37" s="384"/>
      <c r="L37" s="384"/>
      <c r="M37" s="384"/>
      <c r="N37" s="383">
        <v>3</v>
      </c>
      <c r="O37" s="367">
        <v>3</v>
      </c>
      <c r="P37" s="365"/>
      <c r="Q37" s="384"/>
      <c r="R37" s="384"/>
      <c r="S37" s="385"/>
      <c r="T37" s="370"/>
      <c r="U37" s="365"/>
      <c r="V37" s="384"/>
      <c r="W37" s="386"/>
      <c r="X37" s="77">
        <f t="shared" si="0"/>
        <v>0</v>
      </c>
      <c r="Y37" s="558"/>
      <c r="Z37" s="78" t="s">
        <v>41</v>
      </c>
      <c r="AD37" s="618" t="s">
        <v>44</v>
      </c>
      <c r="AE37" s="619"/>
      <c r="AF37" s="619"/>
      <c r="AG37" s="80">
        <f>_xlfn.COUNTIFS(A121:A216,"พระพิมล",B121:B216,"&gt;0")</f>
        <v>29</v>
      </c>
      <c r="AH37" s="81" t="s">
        <v>45</v>
      </c>
      <c r="AI37" s="84"/>
      <c r="AJ37" s="98"/>
    </row>
    <row r="38" spans="1:51" s="79" customFormat="1" ht="27.75" customHeight="1" hidden="1" thickBot="1">
      <c r="A38" s="75" t="s">
        <v>59</v>
      </c>
      <c r="B38" s="100">
        <v>20</v>
      </c>
      <c r="C38" s="75" t="s">
        <v>81</v>
      </c>
      <c r="D38" s="388"/>
      <c r="E38" s="388"/>
      <c r="F38" s="390"/>
      <c r="G38" s="388"/>
      <c r="H38" s="363">
        <v>1</v>
      </c>
      <c r="I38" s="364">
        <v>4</v>
      </c>
      <c r="J38" s="384"/>
      <c r="K38" s="384"/>
      <c r="L38" s="384"/>
      <c r="M38" s="384"/>
      <c r="N38" s="383">
        <v>3</v>
      </c>
      <c r="O38" s="367">
        <v>3</v>
      </c>
      <c r="P38" s="365"/>
      <c r="Q38" s="384"/>
      <c r="R38" s="384"/>
      <c r="S38" s="385"/>
      <c r="T38" s="370"/>
      <c r="U38" s="365"/>
      <c r="V38" s="384"/>
      <c r="W38" s="386"/>
      <c r="X38" s="77">
        <f t="shared" si="0"/>
        <v>0</v>
      </c>
      <c r="Y38" s="558"/>
      <c r="Z38" s="78" t="s">
        <v>41</v>
      </c>
      <c r="AA38" s="109"/>
      <c r="AB38" s="95"/>
      <c r="AC38" s="95"/>
      <c r="AD38" s="82" t="s">
        <v>47</v>
      </c>
      <c r="AE38" s="83"/>
      <c r="AF38" s="83"/>
      <c r="AG38" s="86">
        <f>_xlfn.SUMIFS(O121:O216,A121:A216,"พระพิมล",O121:O216,"&gt;0")</f>
        <v>28</v>
      </c>
      <c r="AH38" s="80" t="s">
        <v>29</v>
      </c>
      <c r="AI38" s="110">
        <f>_xlfn.COUNTIFS(A112:A217,"พระพิมล",O112:O217,"&gt;0")</f>
        <v>4</v>
      </c>
      <c r="AJ38" s="106" t="s">
        <v>45</v>
      </c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</row>
    <row r="39" spans="1:34" s="79" customFormat="1" ht="27.75" customHeight="1" hidden="1">
      <c r="A39" s="75" t="s">
        <v>59</v>
      </c>
      <c r="B39" s="100">
        <v>21</v>
      </c>
      <c r="C39" s="75" t="s">
        <v>82</v>
      </c>
      <c r="D39" s="388"/>
      <c r="E39" s="388"/>
      <c r="F39" s="390"/>
      <c r="G39" s="388"/>
      <c r="H39" s="363">
        <v>1</v>
      </c>
      <c r="I39" s="364">
        <v>3</v>
      </c>
      <c r="J39" s="384"/>
      <c r="K39" s="384"/>
      <c r="L39" s="384"/>
      <c r="M39" s="384"/>
      <c r="N39" s="383">
        <v>1</v>
      </c>
      <c r="O39" s="367">
        <v>2</v>
      </c>
      <c r="P39" s="365"/>
      <c r="Q39" s="384"/>
      <c r="R39" s="384"/>
      <c r="S39" s="369"/>
      <c r="T39" s="370"/>
      <c r="U39" s="368"/>
      <c r="V39" s="384"/>
      <c r="W39" s="384"/>
      <c r="X39" s="77">
        <f t="shared" si="0"/>
        <v>0</v>
      </c>
      <c r="Y39" s="558"/>
      <c r="Z39" s="78" t="s">
        <v>41</v>
      </c>
      <c r="AD39" s="82" t="s">
        <v>49</v>
      </c>
      <c r="AE39" s="83"/>
      <c r="AF39" s="83"/>
      <c r="AG39" s="107">
        <f>_xlfn.SUMIFS(T121:T216,A121:A216,"พระพิมล",S121:S216,"&gt;0")</f>
        <v>31</v>
      </c>
      <c r="AH39" s="81" t="s">
        <v>29</v>
      </c>
    </row>
    <row r="40" spans="1:34" s="79" customFormat="1" ht="27.75" customHeight="1" hidden="1" thickBot="1">
      <c r="A40" s="75" t="s">
        <v>59</v>
      </c>
      <c r="B40" s="100">
        <v>22</v>
      </c>
      <c r="C40" s="75" t="s">
        <v>83</v>
      </c>
      <c r="D40" s="388"/>
      <c r="E40" s="388"/>
      <c r="F40" s="390"/>
      <c r="G40" s="388"/>
      <c r="H40" s="363">
        <v>1</v>
      </c>
      <c r="I40" s="364">
        <v>6</v>
      </c>
      <c r="J40" s="384"/>
      <c r="K40" s="384"/>
      <c r="L40" s="384"/>
      <c r="M40" s="384"/>
      <c r="N40" s="383">
        <v>3</v>
      </c>
      <c r="O40" s="367">
        <v>3</v>
      </c>
      <c r="P40" s="365"/>
      <c r="Q40" s="384"/>
      <c r="R40" s="384"/>
      <c r="S40" s="385"/>
      <c r="T40" s="370"/>
      <c r="U40" s="365"/>
      <c r="V40" s="384"/>
      <c r="W40" s="386"/>
      <c r="X40" s="77">
        <f t="shared" si="0"/>
        <v>0</v>
      </c>
      <c r="Y40" s="558"/>
      <c r="Z40" s="78" t="s">
        <v>41</v>
      </c>
      <c r="AD40" s="101" t="s">
        <v>51</v>
      </c>
      <c r="AE40" s="102"/>
      <c r="AF40" s="102"/>
      <c r="AG40" s="103">
        <f>SUMIF(A121:A216,"พระพิมล",X121:X216)+SUMIF(A121:A216,"สมุทรสาคร",X121:X216)</f>
        <v>-0.633398</v>
      </c>
      <c r="AH40" s="104" t="s">
        <v>52</v>
      </c>
    </row>
    <row r="41" spans="1:34" s="109" customFormat="1" ht="27.75" customHeight="1">
      <c r="A41" s="75" t="s">
        <v>84</v>
      </c>
      <c r="B41" s="111">
        <v>1</v>
      </c>
      <c r="C41" s="75" t="s">
        <v>85</v>
      </c>
      <c r="D41" s="393"/>
      <c r="E41" s="393"/>
      <c r="F41" s="393"/>
      <c r="G41" s="393"/>
      <c r="H41" s="363">
        <v>1</v>
      </c>
      <c r="I41" s="364">
        <v>6</v>
      </c>
      <c r="J41" s="372">
        <v>1</v>
      </c>
      <c r="K41" s="372"/>
      <c r="L41" s="372"/>
      <c r="M41" s="372"/>
      <c r="N41" s="383">
        <v>3</v>
      </c>
      <c r="O41" s="367">
        <v>5</v>
      </c>
      <c r="P41" s="372"/>
      <c r="Q41" s="372"/>
      <c r="R41" s="372"/>
      <c r="S41" s="369">
        <v>3</v>
      </c>
      <c r="T41" s="370">
        <v>2</v>
      </c>
      <c r="U41" s="372"/>
      <c r="V41" s="372"/>
      <c r="W41" s="372"/>
      <c r="X41" s="77">
        <f t="shared" si="0"/>
        <v>0</v>
      </c>
      <c r="Y41" s="559"/>
      <c r="Z41" s="112" t="s">
        <v>41</v>
      </c>
      <c r="AD41" s="638" t="s">
        <v>56</v>
      </c>
      <c r="AE41" s="639"/>
      <c r="AF41" s="639"/>
      <c r="AG41" s="113"/>
      <c r="AH41" s="114"/>
    </row>
    <row r="42" spans="1:36" s="79" customFormat="1" ht="27.75" customHeight="1" thickBot="1">
      <c r="A42" s="75" t="s">
        <v>84</v>
      </c>
      <c r="B42" s="76">
        <v>2</v>
      </c>
      <c r="C42" s="75" t="s">
        <v>86</v>
      </c>
      <c r="D42" s="394"/>
      <c r="E42" s="394"/>
      <c r="F42" s="394"/>
      <c r="G42" s="394"/>
      <c r="H42" s="363">
        <v>1</v>
      </c>
      <c r="I42" s="364">
        <v>6</v>
      </c>
      <c r="J42" s="368">
        <v>1</v>
      </c>
      <c r="K42" s="368"/>
      <c r="L42" s="368"/>
      <c r="M42" s="368"/>
      <c r="N42" s="383">
        <v>3</v>
      </c>
      <c r="O42" s="367">
        <v>5</v>
      </c>
      <c r="P42" s="368"/>
      <c r="Q42" s="368"/>
      <c r="R42" s="368"/>
      <c r="S42" s="369">
        <v>3</v>
      </c>
      <c r="T42" s="370">
        <v>2</v>
      </c>
      <c r="U42" s="368"/>
      <c r="V42" s="368"/>
      <c r="W42" s="368"/>
      <c r="X42" s="77">
        <f t="shared" si="0"/>
        <v>0</v>
      </c>
      <c r="Y42" s="556"/>
      <c r="Z42" s="78" t="s">
        <v>41</v>
      </c>
      <c r="AB42" s="80"/>
      <c r="AC42" s="80"/>
      <c r="AD42" s="618" t="s">
        <v>44</v>
      </c>
      <c r="AE42" s="619"/>
      <c r="AF42" s="619"/>
      <c r="AG42" s="115">
        <f>_xlfn.COUNTIFS(A218:A295,"พระพิมล",B218:B295,"&gt;0")+COUNTIF(AA219:AA296,"block 3-2")</f>
        <v>23</v>
      </c>
      <c r="AH42" s="81" t="s">
        <v>45</v>
      </c>
      <c r="AI42" s="84"/>
      <c r="AJ42" s="98"/>
    </row>
    <row r="43" spans="1:51" s="79" customFormat="1" ht="27.75" customHeight="1" thickBot="1">
      <c r="A43" s="75" t="s">
        <v>84</v>
      </c>
      <c r="B43" s="76">
        <v>3</v>
      </c>
      <c r="C43" s="75" t="s">
        <v>87</v>
      </c>
      <c r="D43" s="394"/>
      <c r="E43" s="394"/>
      <c r="F43" s="394"/>
      <c r="G43" s="394"/>
      <c r="H43" s="363">
        <v>1</v>
      </c>
      <c r="I43" s="364">
        <v>2</v>
      </c>
      <c r="J43" s="368"/>
      <c r="K43" s="368"/>
      <c r="L43" s="368"/>
      <c r="M43" s="368"/>
      <c r="N43" s="383"/>
      <c r="O43" s="367"/>
      <c r="P43" s="365"/>
      <c r="Q43" s="368"/>
      <c r="R43" s="368"/>
      <c r="S43" s="369">
        <v>1</v>
      </c>
      <c r="T43" s="370">
        <v>1</v>
      </c>
      <c r="U43" s="365"/>
      <c r="V43" s="365"/>
      <c r="W43" s="365"/>
      <c r="X43" s="77">
        <f t="shared" si="0"/>
        <v>0</v>
      </c>
      <c r="Y43" s="556"/>
      <c r="Z43" s="78"/>
      <c r="AA43" s="109"/>
      <c r="AB43" s="95"/>
      <c r="AC43" s="95"/>
      <c r="AD43" s="82" t="s">
        <v>47</v>
      </c>
      <c r="AE43" s="83"/>
      <c r="AF43" s="83"/>
      <c r="AG43" s="86">
        <f>_xlfn.SUMIFS(O218:O295,A218:A295,"พระพิมล",O218:O295,"&gt;0")+SUMIF(AA219:AA296,"block 3-2",O218:O295)</f>
        <v>20</v>
      </c>
      <c r="AH43" s="80" t="s">
        <v>29</v>
      </c>
      <c r="AI43" s="116">
        <f>_xlfn.COUNTIFS(A220:A309,"พระพิมล",O220:O309,"&gt;0")+_xlfn.COUNTIFS(AA221:AA310,"block 3-2",O220:O309,"&gt;0")</f>
        <v>12</v>
      </c>
      <c r="AJ43" s="106" t="s">
        <v>45</v>
      </c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</row>
    <row r="44" spans="1:51" s="79" customFormat="1" ht="27.75" customHeight="1">
      <c r="A44" s="75" t="s">
        <v>84</v>
      </c>
      <c r="B44" s="76">
        <v>4</v>
      </c>
      <c r="C44" s="75" t="s">
        <v>88</v>
      </c>
      <c r="D44" s="394"/>
      <c r="E44" s="394"/>
      <c r="F44" s="394"/>
      <c r="G44" s="394"/>
      <c r="H44" s="363">
        <v>1</v>
      </c>
      <c r="I44" s="364">
        <v>4</v>
      </c>
      <c r="J44" s="368"/>
      <c r="K44" s="368"/>
      <c r="L44" s="368"/>
      <c r="M44" s="368"/>
      <c r="N44" s="383"/>
      <c r="O44" s="367"/>
      <c r="P44" s="368"/>
      <c r="Q44" s="368"/>
      <c r="R44" s="368"/>
      <c r="S44" s="369">
        <v>0.8</v>
      </c>
      <c r="T44" s="370">
        <v>1</v>
      </c>
      <c r="U44" s="365"/>
      <c r="V44" s="365"/>
      <c r="W44" s="365"/>
      <c r="X44" s="77">
        <f t="shared" si="0"/>
        <v>0</v>
      </c>
      <c r="Y44" s="556"/>
      <c r="Z44" s="78"/>
      <c r="AA44" s="109"/>
      <c r="AB44" s="95"/>
      <c r="AC44" s="95"/>
      <c r="AD44" s="82" t="s">
        <v>49</v>
      </c>
      <c r="AE44" s="83"/>
      <c r="AF44" s="83"/>
      <c r="AG44" s="86">
        <f>_xlfn.SUMIFS(T218:T295,A218:A295,"พระพิมล",S218:S295,"&gt;0")+SUMIF(AA219:AA296,"block 3-2",T218:T295)</f>
        <v>5</v>
      </c>
      <c r="AH44" s="81" t="s">
        <v>29</v>
      </c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</row>
    <row r="45" spans="1:51" s="79" customFormat="1" ht="27.75" customHeight="1" thickBot="1">
      <c r="A45" s="75" t="s">
        <v>84</v>
      </c>
      <c r="B45" s="76">
        <v>5</v>
      </c>
      <c r="C45" s="75" t="s">
        <v>89</v>
      </c>
      <c r="D45" s="394"/>
      <c r="E45" s="394"/>
      <c r="F45" s="394"/>
      <c r="G45" s="394"/>
      <c r="H45" s="363">
        <v>1</v>
      </c>
      <c r="I45" s="364">
        <v>6</v>
      </c>
      <c r="J45" s="368"/>
      <c r="K45" s="368"/>
      <c r="L45" s="368"/>
      <c r="M45" s="368"/>
      <c r="N45" s="383"/>
      <c r="O45" s="367"/>
      <c r="P45" s="368"/>
      <c r="Q45" s="368"/>
      <c r="R45" s="368"/>
      <c r="S45" s="385"/>
      <c r="T45" s="370"/>
      <c r="U45" s="365"/>
      <c r="V45" s="368"/>
      <c r="W45" s="365"/>
      <c r="X45" s="77">
        <f t="shared" si="0"/>
        <v>0</v>
      </c>
      <c r="Y45" s="556"/>
      <c r="Z45" s="78"/>
      <c r="AA45" s="109"/>
      <c r="AB45" s="113"/>
      <c r="AC45" s="113"/>
      <c r="AD45" s="101" t="s">
        <v>51</v>
      </c>
      <c r="AE45" s="102"/>
      <c r="AF45" s="102"/>
      <c r="AG45" s="103">
        <f>SUMIF(A218:A295,"พระพิมล",X218:X295)+SUMIF(AA219:AA296,"block 3-2",X218:X295)</f>
        <v>0</v>
      </c>
      <c r="AH45" s="104" t="s">
        <v>52</v>
      </c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</row>
    <row r="46" spans="1:51" s="79" customFormat="1" ht="27.75" customHeight="1" thickBot="1">
      <c r="A46" s="75" t="s">
        <v>84</v>
      </c>
      <c r="B46" s="76">
        <v>6</v>
      </c>
      <c r="C46" s="75" t="s">
        <v>90</v>
      </c>
      <c r="D46" s="394"/>
      <c r="E46" s="394"/>
      <c r="F46" s="394"/>
      <c r="G46" s="394"/>
      <c r="H46" s="363">
        <v>1</v>
      </c>
      <c r="I46" s="364">
        <v>6</v>
      </c>
      <c r="J46" s="368"/>
      <c r="K46" s="368"/>
      <c r="L46" s="368"/>
      <c r="M46" s="368"/>
      <c r="N46" s="383"/>
      <c r="O46" s="367"/>
      <c r="P46" s="368"/>
      <c r="Q46" s="368"/>
      <c r="R46" s="368"/>
      <c r="S46" s="395"/>
      <c r="T46" s="370"/>
      <c r="U46" s="365"/>
      <c r="V46" s="368"/>
      <c r="W46" s="365"/>
      <c r="X46" s="77">
        <f t="shared" si="0"/>
        <v>0</v>
      </c>
      <c r="Y46" s="556"/>
      <c r="Z46" s="78"/>
      <c r="AA46" s="109"/>
      <c r="AB46" s="95"/>
      <c r="AC46" s="95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</row>
    <row r="47" spans="1:51" s="109" customFormat="1" ht="27.75" customHeight="1">
      <c r="A47" s="75" t="s">
        <v>84</v>
      </c>
      <c r="B47" s="111">
        <v>7</v>
      </c>
      <c r="C47" s="75" t="s">
        <v>91</v>
      </c>
      <c r="D47" s="394"/>
      <c r="E47" s="394"/>
      <c r="F47" s="394"/>
      <c r="G47" s="394"/>
      <c r="H47" s="363">
        <v>2</v>
      </c>
      <c r="I47" s="364">
        <v>6</v>
      </c>
      <c r="J47" s="368">
        <v>2</v>
      </c>
      <c r="K47" s="368"/>
      <c r="L47" s="368"/>
      <c r="M47" s="368"/>
      <c r="N47" s="383">
        <v>3</v>
      </c>
      <c r="O47" s="367">
        <v>4</v>
      </c>
      <c r="P47" s="365"/>
      <c r="Q47" s="364"/>
      <c r="R47" s="364"/>
      <c r="S47" s="385"/>
      <c r="T47" s="370"/>
      <c r="U47" s="365"/>
      <c r="V47" s="372"/>
      <c r="W47" s="364"/>
      <c r="X47" s="77">
        <f t="shared" si="0"/>
        <v>0</v>
      </c>
      <c r="Y47" s="556"/>
      <c r="Z47" s="112"/>
      <c r="AA47" s="117"/>
      <c r="AB47" s="95">
        <f>G47-F47</f>
        <v>0</v>
      </c>
      <c r="AC47" s="95">
        <f>G47</f>
        <v>0</v>
      </c>
      <c r="AD47" s="620" t="s">
        <v>92</v>
      </c>
      <c r="AE47" s="621"/>
      <c r="AF47" s="621"/>
      <c r="AG47" s="621"/>
      <c r="AH47" s="105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</row>
    <row r="48" spans="1:51" s="109" customFormat="1" ht="27.75" customHeight="1">
      <c r="A48" s="75" t="s">
        <v>84</v>
      </c>
      <c r="B48" s="111">
        <v>8</v>
      </c>
      <c r="C48" s="75" t="s">
        <v>93</v>
      </c>
      <c r="D48" s="394"/>
      <c r="E48" s="394"/>
      <c r="F48" s="394"/>
      <c r="G48" s="394"/>
      <c r="H48" s="363">
        <v>2</v>
      </c>
      <c r="I48" s="364">
        <v>6</v>
      </c>
      <c r="J48" s="368">
        <v>2</v>
      </c>
      <c r="K48" s="368"/>
      <c r="L48" s="368"/>
      <c r="M48" s="368"/>
      <c r="N48" s="383"/>
      <c r="O48" s="367"/>
      <c r="P48" s="368"/>
      <c r="Q48" s="368"/>
      <c r="R48" s="368"/>
      <c r="S48" s="395"/>
      <c r="T48" s="370">
        <v>2</v>
      </c>
      <c r="U48" s="365"/>
      <c r="V48" s="372"/>
      <c r="W48" s="364"/>
      <c r="X48" s="77">
        <f t="shared" si="0"/>
        <v>0</v>
      </c>
      <c r="Y48" s="559"/>
      <c r="Z48" s="112"/>
      <c r="AA48" s="79"/>
      <c r="AB48" s="95"/>
      <c r="AC48" s="118"/>
      <c r="AD48" s="604" t="s">
        <v>42</v>
      </c>
      <c r="AE48" s="605"/>
      <c r="AF48" s="605"/>
      <c r="AG48" s="80"/>
      <c r="AH48" s="81"/>
      <c r="AI48" s="11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</row>
    <row r="49" spans="1:51" s="109" customFormat="1" ht="27.75" customHeight="1" thickBot="1">
      <c r="A49" s="75" t="s">
        <v>84</v>
      </c>
      <c r="B49" s="111">
        <v>9</v>
      </c>
      <c r="C49" s="75" t="s">
        <v>94</v>
      </c>
      <c r="D49" s="394"/>
      <c r="E49" s="394"/>
      <c r="F49" s="394"/>
      <c r="G49" s="394"/>
      <c r="H49" s="363">
        <v>0.1</v>
      </c>
      <c r="I49" s="364">
        <v>4</v>
      </c>
      <c r="J49" s="368">
        <v>1</v>
      </c>
      <c r="K49" s="368"/>
      <c r="L49" s="368"/>
      <c r="M49" s="368"/>
      <c r="N49" s="383">
        <v>1</v>
      </c>
      <c r="O49" s="367">
        <v>2</v>
      </c>
      <c r="P49" s="368"/>
      <c r="Q49" s="368"/>
      <c r="R49" s="368"/>
      <c r="S49" s="395">
        <v>3</v>
      </c>
      <c r="T49" s="370">
        <v>2</v>
      </c>
      <c r="U49" s="368"/>
      <c r="V49" s="368"/>
      <c r="W49" s="368"/>
      <c r="X49" s="77">
        <f t="shared" si="0"/>
        <v>0</v>
      </c>
      <c r="Y49" s="556"/>
      <c r="Z49" s="112"/>
      <c r="AA49" s="79"/>
      <c r="AB49" s="95"/>
      <c r="AC49" s="95"/>
      <c r="AD49" s="618" t="s">
        <v>44</v>
      </c>
      <c r="AE49" s="619"/>
      <c r="AF49" s="619"/>
      <c r="AG49" s="107">
        <f>_xlfn.COUNTIFS(A121:A216,"ภาษีเจริญ",B121:B216,"&gt;0")+_xlfn.COUNTIFS(A121:A216,"สมุทรสาคร",B121:B216,"&gt;0")</f>
        <v>34</v>
      </c>
      <c r="AH49" s="81" t="s">
        <v>45</v>
      </c>
      <c r="AI49" s="120"/>
      <c r="AJ49" s="98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</row>
    <row r="50" spans="1:51" s="109" customFormat="1" ht="27.75" customHeight="1" thickBot="1">
      <c r="A50" s="75" t="s">
        <v>84</v>
      </c>
      <c r="B50" s="111">
        <v>10</v>
      </c>
      <c r="C50" s="75" t="s">
        <v>95</v>
      </c>
      <c r="D50" s="394"/>
      <c r="E50" s="394"/>
      <c r="F50" s="394"/>
      <c r="G50" s="394"/>
      <c r="H50" s="363">
        <v>1</v>
      </c>
      <c r="I50" s="364">
        <v>6</v>
      </c>
      <c r="J50" s="368">
        <v>1</v>
      </c>
      <c r="K50" s="368"/>
      <c r="L50" s="368"/>
      <c r="M50" s="368"/>
      <c r="N50" s="383">
        <v>3</v>
      </c>
      <c r="O50" s="367">
        <v>6</v>
      </c>
      <c r="P50" s="368"/>
      <c r="Q50" s="368"/>
      <c r="R50" s="368"/>
      <c r="S50" s="395">
        <v>3</v>
      </c>
      <c r="T50" s="370">
        <v>2</v>
      </c>
      <c r="U50" s="365"/>
      <c r="V50" s="372"/>
      <c r="W50" s="364"/>
      <c r="X50" s="77">
        <f t="shared" si="0"/>
        <v>0</v>
      </c>
      <c r="Y50" s="556"/>
      <c r="Z50" s="112"/>
      <c r="AA50" s="79"/>
      <c r="AB50" s="95">
        <f>G50-F50</f>
        <v>0</v>
      </c>
      <c r="AC50" s="95">
        <f>G50</f>
        <v>0</v>
      </c>
      <c r="AD50" s="82" t="s">
        <v>47</v>
      </c>
      <c r="AE50" s="83"/>
      <c r="AF50" s="83"/>
      <c r="AG50" s="107">
        <f>_xlfn.SUMIFS(O121:O216,A121:A216,"ภาษีเจริญ",O121:O216,"&gt;0")+_xlfn.SUMIFS(O121:O216,A121:A216,"สมุทรสาคร",O121:O216,"&gt;0")</f>
        <v>75</v>
      </c>
      <c r="AH50" s="80" t="s">
        <v>29</v>
      </c>
      <c r="AI50" s="121">
        <f>_xlfn.COUNTIFS(A112:A217,"ภาษีเจริญ",O112:O217,"&gt;0")+_xlfn.COUNTIFS(A112:A217,"สมุทรสาคร",O112:O217,"&gt;0")</f>
        <v>25</v>
      </c>
      <c r="AJ50" s="106" t="s">
        <v>45</v>
      </c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</row>
    <row r="51" spans="1:51" s="79" customFormat="1" ht="47.25" customHeight="1">
      <c r="A51" s="596" t="s">
        <v>96</v>
      </c>
      <c r="B51" s="597"/>
      <c r="C51" s="122"/>
      <c r="D51" s="123"/>
      <c r="E51" s="123"/>
      <c r="F51" s="123"/>
      <c r="G51" s="123"/>
      <c r="H51" s="124"/>
      <c r="I51" s="125"/>
      <c r="J51" s="125"/>
      <c r="K51" s="125"/>
      <c r="L51" s="126"/>
      <c r="M51" s="127">
        <f>SUM(M52:M61)</f>
        <v>0</v>
      </c>
      <c r="N51" s="125"/>
      <c r="O51" s="128">
        <f>SUM(O53:O61)</f>
        <v>14</v>
      </c>
      <c r="P51" s="129">
        <f>SUM(P53:P61)</f>
        <v>0</v>
      </c>
      <c r="Q51" s="130"/>
      <c r="R51" s="127">
        <f>SUM(R53:R61)</f>
        <v>0</v>
      </c>
      <c r="S51" s="125"/>
      <c r="T51" s="128">
        <f>SUM(T53:T61)</f>
        <v>16</v>
      </c>
      <c r="U51" s="131">
        <f>SUM(U53:U60)</f>
        <v>0</v>
      </c>
      <c r="V51" s="130"/>
      <c r="W51" s="127">
        <f>SUM(W53:W60)</f>
        <v>0</v>
      </c>
      <c r="X51" s="127">
        <f>SUM(X53:X60)</f>
        <v>0</v>
      </c>
      <c r="Y51" s="560"/>
      <c r="Z51" s="132"/>
      <c r="AA51" s="117">
        <f>+M51+R51+W51</f>
        <v>0</v>
      </c>
      <c r="AB51" s="95"/>
      <c r="AC51" s="95"/>
      <c r="AD51" s="82" t="s">
        <v>49</v>
      </c>
      <c r="AE51" s="83"/>
      <c r="AF51" s="83"/>
      <c r="AG51" s="107">
        <f>_xlfn.SUMIFS(T121:T216,A121:A216,"ภาษีเจริญ",S121:S216,"&gt;0")+_xlfn.SUMIFS(T121:T216,A121:A216,"สมุทรสาคร",S121:S216,"&gt;0")</f>
        <v>30</v>
      </c>
      <c r="AH51" s="81" t="s">
        <v>29</v>
      </c>
      <c r="AI51" s="133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</row>
    <row r="52" spans="1:35" s="109" customFormat="1" ht="35.25" customHeight="1">
      <c r="A52" s="346" t="s">
        <v>54</v>
      </c>
      <c r="B52" s="345">
        <v>1</v>
      </c>
      <c r="C52" s="298" t="s">
        <v>397</v>
      </c>
      <c r="D52" s="379"/>
      <c r="E52" s="379"/>
      <c r="F52" s="379"/>
      <c r="G52" s="379"/>
      <c r="H52" s="396">
        <v>1</v>
      </c>
      <c r="I52" s="364">
        <v>6</v>
      </c>
      <c r="J52" s="364"/>
      <c r="K52" s="364"/>
      <c r="L52" s="372"/>
      <c r="M52" s="372"/>
      <c r="N52" s="364"/>
      <c r="O52" s="398"/>
      <c r="P52" s="399"/>
      <c r="Q52" s="400"/>
      <c r="R52" s="397"/>
      <c r="S52" s="364"/>
      <c r="T52" s="398"/>
      <c r="U52" s="401"/>
      <c r="V52" s="400"/>
      <c r="W52" s="397"/>
      <c r="X52" s="341"/>
      <c r="Y52" s="561"/>
      <c r="Z52" s="316"/>
      <c r="AA52" s="118"/>
      <c r="AB52" s="95"/>
      <c r="AC52" s="95"/>
      <c r="AD52" s="342"/>
      <c r="AE52" s="343"/>
      <c r="AF52" s="343"/>
      <c r="AG52" s="344"/>
      <c r="AH52" s="114"/>
      <c r="AI52" s="133"/>
    </row>
    <row r="53" spans="1:35" s="79" customFormat="1" ht="27.75" customHeight="1" thickBot="1">
      <c r="A53" s="75" t="s">
        <v>54</v>
      </c>
      <c r="B53" s="76">
        <v>1</v>
      </c>
      <c r="C53" s="75" t="s">
        <v>97</v>
      </c>
      <c r="D53" s="402">
        <v>1.1</v>
      </c>
      <c r="E53" s="402">
        <v>0.51</v>
      </c>
      <c r="F53" s="402">
        <v>1.26</v>
      </c>
      <c r="G53" s="402">
        <v>0.82</v>
      </c>
      <c r="H53" s="363">
        <v>1.61</v>
      </c>
      <c r="I53" s="364">
        <v>6</v>
      </c>
      <c r="J53" s="365"/>
      <c r="K53" s="364"/>
      <c r="L53" s="364"/>
      <c r="M53" s="364"/>
      <c r="N53" s="383">
        <v>3</v>
      </c>
      <c r="O53" s="367">
        <v>5</v>
      </c>
      <c r="P53" s="365"/>
      <c r="Q53" s="365"/>
      <c r="R53" s="365"/>
      <c r="S53" s="395">
        <v>3</v>
      </c>
      <c r="T53" s="370">
        <v>6</v>
      </c>
      <c r="U53" s="368"/>
      <c r="V53" s="368"/>
      <c r="W53" s="368"/>
      <c r="X53" s="77">
        <f aca="true" t="shared" si="1" ref="X53:X60">M53+R53+W53</f>
        <v>0</v>
      </c>
      <c r="Y53" s="562"/>
      <c r="Z53" s="78" t="s">
        <v>98</v>
      </c>
      <c r="AB53" s="95">
        <f>G53-F53</f>
        <v>-0.44000000000000006</v>
      </c>
      <c r="AC53" s="118">
        <f>+G53</f>
        <v>0.82</v>
      </c>
      <c r="AD53" s="101" t="s">
        <v>51</v>
      </c>
      <c r="AE53" s="102"/>
      <c r="AF53" s="102"/>
      <c r="AG53" s="103" t="e">
        <f>SUMIF(A121:A216,"ภาษีเจริญ",X121:X216)+SUMIF(A121:A216,"สมุทรสาคร",X121:X216)</f>
        <v>#VALUE!</v>
      </c>
      <c r="AH53" s="104" t="s">
        <v>52</v>
      </c>
      <c r="AI53" s="119"/>
    </row>
    <row r="54" spans="1:51" s="79" customFormat="1" ht="27.75" customHeight="1" thickBot="1">
      <c r="A54" s="75" t="s">
        <v>54</v>
      </c>
      <c r="B54" s="76">
        <v>2</v>
      </c>
      <c r="C54" s="75" t="s">
        <v>398</v>
      </c>
      <c r="D54" s="379">
        <v>1.17</v>
      </c>
      <c r="E54" s="379">
        <v>0.69</v>
      </c>
      <c r="F54" s="379">
        <v>1.31</v>
      </c>
      <c r="G54" s="379">
        <v>0.87</v>
      </c>
      <c r="H54" s="363">
        <v>0.33</v>
      </c>
      <c r="I54" s="364">
        <v>6</v>
      </c>
      <c r="J54" s="368"/>
      <c r="K54" s="368"/>
      <c r="L54" s="368"/>
      <c r="M54" s="365"/>
      <c r="N54" s="366"/>
      <c r="O54" s="387"/>
      <c r="P54" s="368"/>
      <c r="Q54" s="365"/>
      <c r="R54" s="368"/>
      <c r="S54" s="385"/>
      <c r="T54" s="370"/>
      <c r="U54" s="365"/>
      <c r="V54" s="368"/>
      <c r="W54" s="365"/>
      <c r="X54" s="77">
        <f t="shared" si="1"/>
        <v>0</v>
      </c>
      <c r="Y54" s="556"/>
      <c r="Z54" s="78" t="s">
        <v>98</v>
      </c>
      <c r="AA54" s="109"/>
      <c r="AB54" s="95">
        <f>G54-F54</f>
        <v>-0.44000000000000006</v>
      </c>
      <c r="AC54" s="95"/>
      <c r="AD54" s="80"/>
      <c r="AE54" s="134"/>
      <c r="AI54" s="135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</row>
    <row r="55" spans="1:35" s="79" customFormat="1" ht="27.75" customHeight="1">
      <c r="A55" s="75" t="s">
        <v>54</v>
      </c>
      <c r="B55" s="76">
        <v>3</v>
      </c>
      <c r="C55" s="75" t="s">
        <v>100</v>
      </c>
      <c r="D55" s="403">
        <v>1.15</v>
      </c>
      <c r="E55" s="403">
        <v>0.75</v>
      </c>
      <c r="F55" s="403">
        <v>1.32</v>
      </c>
      <c r="G55" s="403">
        <v>0.66</v>
      </c>
      <c r="H55" s="363">
        <v>0.25</v>
      </c>
      <c r="I55" s="364">
        <v>6</v>
      </c>
      <c r="J55" s="364"/>
      <c r="K55" s="364"/>
      <c r="L55" s="365"/>
      <c r="M55" s="365"/>
      <c r="N55" s="366"/>
      <c r="O55" s="387"/>
      <c r="P55" s="368"/>
      <c r="Q55" s="372"/>
      <c r="R55" s="372"/>
      <c r="S55" s="385"/>
      <c r="T55" s="370"/>
      <c r="U55" s="365"/>
      <c r="V55" s="368"/>
      <c r="W55" s="364"/>
      <c r="X55" s="77">
        <f t="shared" si="1"/>
        <v>0</v>
      </c>
      <c r="Y55" s="556"/>
      <c r="Z55" s="78" t="s">
        <v>98</v>
      </c>
      <c r="AD55" s="620" t="s">
        <v>99</v>
      </c>
      <c r="AE55" s="621"/>
      <c r="AF55" s="621"/>
      <c r="AG55" s="621"/>
      <c r="AH55" s="105"/>
      <c r="AI55" s="134"/>
    </row>
    <row r="56" spans="1:51" s="109" customFormat="1" ht="27.75" customHeight="1">
      <c r="A56" s="75" t="s">
        <v>54</v>
      </c>
      <c r="B56" s="76">
        <v>4</v>
      </c>
      <c r="C56" s="75" t="s">
        <v>102</v>
      </c>
      <c r="D56" s="379">
        <v>0.65</v>
      </c>
      <c r="E56" s="379">
        <v>0.68</v>
      </c>
      <c r="F56" s="379">
        <v>0.65</v>
      </c>
      <c r="G56" s="379">
        <v>0.73</v>
      </c>
      <c r="H56" s="363">
        <v>0.21</v>
      </c>
      <c r="I56" s="364">
        <v>6</v>
      </c>
      <c r="J56" s="368"/>
      <c r="K56" s="368"/>
      <c r="L56" s="368"/>
      <c r="M56" s="368"/>
      <c r="N56" s="366"/>
      <c r="O56" s="387"/>
      <c r="P56" s="368"/>
      <c r="Q56" s="368"/>
      <c r="R56" s="368"/>
      <c r="S56" s="385"/>
      <c r="T56" s="370"/>
      <c r="U56" s="365"/>
      <c r="V56" s="368"/>
      <c r="W56" s="365"/>
      <c r="X56" s="77">
        <f t="shared" si="1"/>
        <v>0</v>
      </c>
      <c r="Y56" s="556"/>
      <c r="Z56" s="112" t="s">
        <v>98</v>
      </c>
      <c r="AA56" s="79"/>
      <c r="AB56" s="95">
        <f>G55-F55</f>
        <v>-0.66</v>
      </c>
      <c r="AC56" s="95"/>
      <c r="AD56" s="604" t="s">
        <v>101</v>
      </c>
      <c r="AE56" s="605"/>
      <c r="AF56" s="605"/>
      <c r="AG56" s="80"/>
      <c r="AH56" s="81"/>
      <c r="AI56" s="134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</row>
    <row r="57" spans="1:36" s="79" customFormat="1" ht="27.75" customHeight="1" thickBot="1">
      <c r="A57" s="75" t="s">
        <v>54</v>
      </c>
      <c r="B57" s="76">
        <v>5</v>
      </c>
      <c r="C57" s="75" t="s">
        <v>103</v>
      </c>
      <c r="D57" s="402">
        <v>0.98</v>
      </c>
      <c r="E57" s="402">
        <v>0.71</v>
      </c>
      <c r="F57" s="402">
        <v>1.11</v>
      </c>
      <c r="G57" s="402">
        <v>0.69</v>
      </c>
      <c r="H57" s="363">
        <v>1</v>
      </c>
      <c r="I57" s="364">
        <v>6</v>
      </c>
      <c r="J57" s="368"/>
      <c r="K57" s="368"/>
      <c r="L57" s="368"/>
      <c r="M57" s="368"/>
      <c r="N57" s="383">
        <v>3</v>
      </c>
      <c r="O57" s="367">
        <v>5</v>
      </c>
      <c r="P57" s="368"/>
      <c r="Q57" s="368"/>
      <c r="R57" s="365"/>
      <c r="S57" s="369">
        <v>3</v>
      </c>
      <c r="T57" s="370">
        <v>6</v>
      </c>
      <c r="U57" s="368"/>
      <c r="V57" s="368"/>
      <c r="W57" s="368"/>
      <c r="X57" s="77">
        <f t="shared" si="1"/>
        <v>0</v>
      </c>
      <c r="Y57" s="556"/>
      <c r="Z57" s="78" t="s">
        <v>98</v>
      </c>
      <c r="AD57" s="618" t="s">
        <v>44</v>
      </c>
      <c r="AE57" s="619"/>
      <c r="AF57" s="619"/>
      <c r="AG57" s="107">
        <f>_xlfn.COUNTIFS(A298:A303,"สมุทรสาคร",B298:B303,"&gt;0")</f>
        <v>6</v>
      </c>
      <c r="AH57" s="81" t="s">
        <v>45</v>
      </c>
      <c r="AI57" s="136"/>
      <c r="AJ57" s="98"/>
    </row>
    <row r="58" spans="1:51" s="109" customFormat="1" ht="27.75" customHeight="1" thickBot="1">
      <c r="A58" s="75" t="s">
        <v>54</v>
      </c>
      <c r="B58" s="76">
        <v>6</v>
      </c>
      <c r="C58" s="75" t="s">
        <v>104</v>
      </c>
      <c r="D58" s="402">
        <v>0.8</v>
      </c>
      <c r="E58" s="402">
        <v>0.7</v>
      </c>
      <c r="F58" s="402">
        <v>0.93</v>
      </c>
      <c r="G58" s="402">
        <v>0.67</v>
      </c>
      <c r="H58" s="363">
        <v>1</v>
      </c>
      <c r="I58" s="364">
        <v>6</v>
      </c>
      <c r="J58" s="368"/>
      <c r="K58" s="368"/>
      <c r="L58" s="368"/>
      <c r="M58" s="368"/>
      <c r="N58" s="383">
        <v>3</v>
      </c>
      <c r="O58" s="367">
        <v>4</v>
      </c>
      <c r="P58" s="368"/>
      <c r="Q58" s="368"/>
      <c r="R58" s="365"/>
      <c r="S58" s="369">
        <v>3</v>
      </c>
      <c r="T58" s="370">
        <v>4</v>
      </c>
      <c r="U58" s="368"/>
      <c r="V58" s="368"/>
      <c r="W58" s="368"/>
      <c r="X58" s="77">
        <f t="shared" si="1"/>
        <v>0</v>
      </c>
      <c r="Y58" s="556"/>
      <c r="Z58" s="112"/>
      <c r="AA58" s="79"/>
      <c r="AD58" s="82" t="s">
        <v>47</v>
      </c>
      <c r="AE58" s="83"/>
      <c r="AF58" s="83"/>
      <c r="AG58" s="107">
        <f>_xlfn.SUMIFS(O298:O303,A298:A303,"สมุทรสาคร",O298:O303,"&gt;0")</f>
        <v>0</v>
      </c>
      <c r="AH58" s="80" t="s">
        <v>29</v>
      </c>
      <c r="AI58" s="108">
        <f>_xlfn.COUNTIFS(A220:A309,"สมุทรสาคร",O220:O309,"&gt;0")</f>
        <v>0</v>
      </c>
      <c r="AJ58" s="106" t="s">
        <v>45</v>
      </c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</row>
    <row r="59" spans="1:34" s="79" customFormat="1" ht="27.75" customHeight="1">
      <c r="A59" s="75" t="s">
        <v>54</v>
      </c>
      <c r="B59" s="76">
        <v>7</v>
      </c>
      <c r="C59" s="75" t="s">
        <v>105</v>
      </c>
      <c r="D59" s="402">
        <v>0.8</v>
      </c>
      <c r="E59" s="402">
        <v>0.84</v>
      </c>
      <c r="F59" s="402">
        <v>1.02</v>
      </c>
      <c r="G59" s="402">
        <v>0.64</v>
      </c>
      <c r="H59" s="363">
        <v>1</v>
      </c>
      <c r="I59" s="364">
        <v>6</v>
      </c>
      <c r="J59" s="368"/>
      <c r="K59" s="368"/>
      <c r="L59" s="368"/>
      <c r="M59" s="368"/>
      <c r="N59" s="366"/>
      <c r="O59" s="387"/>
      <c r="P59" s="368"/>
      <c r="Q59" s="368"/>
      <c r="R59" s="368"/>
      <c r="S59" s="385"/>
      <c r="T59" s="370"/>
      <c r="U59" s="365"/>
      <c r="V59" s="368"/>
      <c r="W59" s="404"/>
      <c r="X59" s="77">
        <f t="shared" si="1"/>
        <v>0</v>
      </c>
      <c r="Y59" s="556"/>
      <c r="Z59" s="78" t="s">
        <v>98</v>
      </c>
      <c r="AA59" s="117"/>
      <c r="AB59" s="95"/>
      <c r="AC59" s="118"/>
      <c r="AD59" s="82" t="s">
        <v>49</v>
      </c>
      <c r="AE59" s="83"/>
      <c r="AF59" s="83"/>
      <c r="AG59" s="107">
        <f>_xlfn.SUMIFS(T298:T303,A298:A303,"สมุทรสาคร",S298:S303,"&gt;0")</f>
        <v>0</v>
      </c>
      <c r="AH59" s="81" t="s">
        <v>29</v>
      </c>
    </row>
    <row r="60" spans="1:51" s="79" customFormat="1" ht="27.75" customHeight="1" thickBot="1">
      <c r="A60" s="75" t="s">
        <v>54</v>
      </c>
      <c r="B60" s="76">
        <v>8</v>
      </c>
      <c r="C60" s="75" t="s">
        <v>106</v>
      </c>
      <c r="D60" s="402">
        <v>0.78</v>
      </c>
      <c r="E60" s="402">
        <v>0.73</v>
      </c>
      <c r="F60" s="402">
        <v>0.8</v>
      </c>
      <c r="G60" s="402">
        <v>0.66</v>
      </c>
      <c r="H60" s="363">
        <v>1</v>
      </c>
      <c r="I60" s="364">
        <v>6</v>
      </c>
      <c r="J60" s="368"/>
      <c r="K60" s="368"/>
      <c r="L60" s="368"/>
      <c r="M60" s="368"/>
      <c r="N60" s="366"/>
      <c r="O60" s="387"/>
      <c r="P60" s="368"/>
      <c r="Q60" s="368"/>
      <c r="R60" s="368"/>
      <c r="S60" s="369"/>
      <c r="T60" s="370"/>
      <c r="U60" s="368"/>
      <c r="V60" s="368"/>
      <c r="W60" s="368"/>
      <c r="X60" s="77">
        <f t="shared" si="1"/>
        <v>0</v>
      </c>
      <c r="Y60" s="556"/>
      <c r="Z60" s="78" t="s">
        <v>98</v>
      </c>
      <c r="AA60" s="137"/>
      <c r="AB60" s="95">
        <f>G59-F59</f>
        <v>-0.38</v>
      </c>
      <c r="AC60" s="118">
        <f>+G59</f>
        <v>0.64</v>
      </c>
      <c r="AD60" s="101" t="s">
        <v>51</v>
      </c>
      <c r="AE60" s="138"/>
      <c r="AF60" s="138"/>
      <c r="AG60" s="139">
        <f>SUMIF(A298:A303,"สมุทรสาคร",X298:X303)</f>
        <v>0</v>
      </c>
      <c r="AH60" s="140" t="s">
        <v>52</v>
      </c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</row>
    <row r="61" spans="1:29" s="79" customFormat="1" ht="27.75" customHeight="1">
      <c r="A61" s="75"/>
      <c r="B61" s="76"/>
      <c r="C61" s="142"/>
      <c r="D61" s="362"/>
      <c r="E61" s="362"/>
      <c r="F61" s="362"/>
      <c r="G61" s="362"/>
      <c r="H61" s="363"/>
      <c r="I61" s="364"/>
      <c r="J61" s="368"/>
      <c r="K61" s="368"/>
      <c r="L61" s="368"/>
      <c r="M61" s="368"/>
      <c r="N61" s="366"/>
      <c r="O61" s="387"/>
      <c r="P61" s="368"/>
      <c r="Q61" s="368"/>
      <c r="R61" s="368"/>
      <c r="S61" s="369"/>
      <c r="T61" s="370"/>
      <c r="U61" s="368"/>
      <c r="V61" s="368"/>
      <c r="W61" s="368"/>
      <c r="X61" s="77"/>
      <c r="Y61" s="556"/>
      <c r="Z61" s="78" t="s">
        <v>98</v>
      </c>
      <c r="AB61" s="95">
        <f>G60-F60</f>
        <v>-0.14</v>
      </c>
      <c r="AC61" s="118">
        <f>+G60</f>
        <v>0.66</v>
      </c>
    </row>
    <row r="62" spans="1:26" s="79" customFormat="1" ht="27.75" customHeight="1">
      <c r="A62" s="596" t="s">
        <v>107</v>
      </c>
      <c r="B62" s="597"/>
      <c r="C62" s="122"/>
      <c r="D62" s="123"/>
      <c r="E62" s="123"/>
      <c r="F62" s="123"/>
      <c r="G62" s="123"/>
      <c r="H62" s="124"/>
      <c r="I62" s="125"/>
      <c r="J62" s="125"/>
      <c r="K62" s="125"/>
      <c r="L62" s="126"/>
      <c r="M62" s="127">
        <f>SUM(M63:M80)</f>
        <v>0</v>
      </c>
      <c r="N62" s="125"/>
      <c r="O62" s="128">
        <f>SUM(O63:O80)</f>
        <v>38</v>
      </c>
      <c r="P62" s="131">
        <f>SUM(P63:P80)</f>
        <v>0</v>
      </c>
      <c r="Q62" s="143"/>
      <c r="R62" s="127">
        <f>SUM(R63:R80)</f>
        <v>0</v>
      </c>
      <c r="S62" s="125"/>
      <c r="T62" s="128">
        <f>SUM(T63:T80)</f>
        <v>30</v>
      </c>
      <c r="U62" s="131">
        <f>SUM(U63:U80)</f>
        <v>0</v>
      </c>
      <c r="V62" s="144"/>
      <c r="W62" s="127">
        <f>SUM(W63:W80)</f>
        <v>0</v>
      </c>
      <c r="X62" s="127">
        <f>SUM(X63:X80)</f>
        <v>0</v>
      </c>
      <c r="Y62" s="563"/>
      <c r="Z62" s="78"/>
    </row>
    <row r="63" spans="1:27" s="79" customFormat="1" ht="26.25" customHeight="1">
      <c r="A63" s="75" t="s">
        <v>108</v>
      </c>
      <c r="B63" s="76">
        <v>1</v>
      </c>
      <c r="C63" s="75" t="s">
        <v>109</v>
      </c>
      <c r="D63" s="361">
        <v>0.66</v>
      </c>
      <c r="E63" s="361">
        <v>0.58</v>
      </c>
      <c r="F63" s="578">
        <v>0.72</v>
      </c>
      <c r="G63" s="578">
        <v>0.44</v>
      </c>
      <c r="H63" s="363">
        <v>1</v>
      </c>
      <c r="I63" s="364"/>
      <c r="J63" s="365"/>
      <c r="K63" s="368"/>
      <c r="L63" s="365"/>
      <c r="M63" s="364"/>
      <c r="N63" s="383">
        <v>6</v>
      </c>
      <c r="O63" s="367">
        <v>4</v>
      </c>
      <c r="P63" s="365"/>
      <c r="Q63" s="365"/>
      <c r="R63" s="365"/>
      <c r="S63" s="369">
        <v>3</v>
      </c>
      <c r="T63" s="370">
        <v>4</v>
      </c>
      <c r="U63" s="368"/>
      <c r="V63" s="368"/>
      <c r="W63" s="368"/>
      <c r="X63" s="77">
        <f>+M63+R63+W63</f>
        <v>0</v>
      </c>
      <c r="Y63" s="556"/>
      <c r="Z63" s="132"/>
      <c r="AA63" s="117">
        <f>+M62+R62+W62</f>
        <v>0</v>
      </c>
    </row>
    <row r="64" spans="1:51" s="141" customFormat="1" ht="27.75" customHeight="1">
      <c r="A64" s="75" t="s">
        <v>108</v>
      </c>
      <c r="B64" s="76">
        <v>2</v>
      </c>
      <c r="C64" s="75" t="s">
        <v>391</v>
      </c>
      <c r="D64" s="361">
        <v>0</v>
      </c>
      <c r="E64" s="361">
        <v>0</v>
      </c>
      <c r="F64" s="578">
        <v>0</v>
      </c>
      <c r="G64" s="578">
        <v>0</v>
      </c>
      <c r="H64" s="363"/>
      <c r="I64" s="364"/>
      <c r="J64" s="365"/>
      <c r="K64" s="368"/>
      <c r="L64" s="365"/>
      <c r="M64" s="364"/>
      <c r="N64" s="383">
        <v>1</v>
      </c>
      <c r="O64" s="367"/>
      <c r="P64" s="365"/>
      <c r="Q64" s="365"/>
      <c r="R64" s="365"/>
      <c r="S64" s="369"/>
      <c r="T64" s="370"/>
      <c r="U64" s="368"/>
      <c r="V64" s="368"/>
      <c r="W64" s="368"/>
      <c r="X64" s="77">
        <f>M64+R64+W64</f>
        <v>0</v>
      </c>
      <c r="Y64" s="556"/>
      <c r="Z64" s="145" t="s">
        <v>110</v>
      </c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</row>
    <row r="65" spans="1:51" s="141" customFormat="1" ht="27.75" customHeight="1" thickBot="1">
      <c r="A65" s="75" t="s">
        <v>108</v>
      </c>
      <c r="B65" s="76">
        <v>3</v>
      </c>
      <c r="C65" s="75" t="s">
        <v>392</v>
      </c>
      <c r="D65" s="361"/>
      <c r="E65" s="361"/>
      <c r="F65" s="578"/>
      <c r="G65" s="578"/>
      <c r="H65" s="363"/>
      <c r="I65" s="364"/>
      <c r="J65" s="365"/>
      <c r="K65" s="368"/>
      <c r="L65" s="365"/>
      <c r="M65" s="364"/>
      <c r="N65" s="383"/>
      <c r="O65" s="367"/>
      <c r="P65" s="365"/>
      <c r="Q65" s="365"/>
      <c r="R65" s="365"/>
      <c r="S65" s="369"/>
      <c r="T65" s="370"/>
      <c r="U65" s="368"/>
      <c r="V65" s="368"/>
      <c r="W65" s="365"/>
      <c r="X65" s="77">
        <f>+M65+R65+W65</f>
        <v>0</v>
      </c>
      <c r="Y65" s="556"/>
      <c r="Z65" s="145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</row>
    <row r="66" spans="1:34" s="79" customFormat="1" ht="27.75" customHeight="1" thickBot="1">
      <c r="A66" s="75" t="s">
        <v>108</v>
      </c>
      <c r="B66" s="76">
        <v>4</v>
      </c>
      <c r="C66" s="75" t="s">
        <v>111</v>
      </c>
      <c r="D66" s="361">
        <v>1.1</v>
      </c>
      <c r="E66" s="361">
        <v>0.7</v>
      </c>
      <c r="F66" s="578">
        <v>1.14</v>
      </c>
      <c r="G66" s="578">
        <v>0.65</v>
      </c>
      <c r="H66" s="363">
        <v>1</v>
      </c>
      <c r="I66" s="364"/>
      <c r="J66" s="365"/>
      <c r="K66" s="368"/>
      <c r="L66" s="365"/>
      <c r="M66" s="364"/>
      <c r="N66" s="383"/>
      <c r="O66" s="367">
        <v>2</v>
      </c>
      <c r="P66" s="365"/>
      <c r="Q66" s="365"/>
      <c r="R66" s="365"/>
      <c r="S66" s="369">
        <v>3</v>
      </c>
      <c r="T66" s="370">
        <v>3</v>
      </c>
      <c r="U66" s="368"/>
      <c r="V66" s="368"/>
      <c r="W66" s="368"/>
      <c r="X66" s="77">
        <f>+M66+R66+W66</f>
        <v>0</v>
      </c>
      <c r="Y66" s="564"/>
      <c r="Z66" s="78" t="s">
        <v>110</v>
      </c>
      <c r="AD66" s="642" t="s">
        <v>112</v>
      </c>
      <c r="AE66" s="643"/>
      <c r="AF66" s="643"/>
      <c r="AG66" s="643"/>
      <c r="AH66" s="644"/>
    </row>
    <row r="67" spans="1:34" s="79" customFormat="1" ht="27.75" customHeight="1">
      <c r="A67" s="75" t="s">
        <v>108</v>
      </c>
      <c r="B67" s="76">
        <v>5</v>
      </c>
      <c r="C67" s="75" t="s">
        <v>113</v>
      </c>
      <c r="D67" s="361">
        <v>1.1</v>
      </c>
      <c r="E67" s="361">
        <v>0.53</v>
      </c>
      <c r="F67" s="578">
        <v>1.15</v>
      </c>
      <c r="G67" s="578">
        <v>0.42</v>
      </c>
      <c r="H67" s="363">
        <v>1</v>
      </c>
      <c r="I67" s="364"/>
      <c r="J67" s="365"/>
      <c r="K67" s="368"/>
      <c r="L67" s="365"/>
      <c r="M67" s="364"/>
      <c r="N67" s="366"/>
      <c r="O67" s="367">
        <v>2</v>
      </c>
      <c r="P67" s="365"/>
      <c r="Q67" s="365"/>
      <c r="R67" s="365"/>
      <c r="S67" s="385">
        <v>3</v>
      </c>
      <c r="T67" s="370">
        <v>3</v>
      </c>
      <c r="U67" s="365"/>
      <c r="V67" s="368"/>
      <c r="W67" s="368"/>
      <c r="X67" s="77">
        <f>+M67+R67+W67</f>
        <v>0</v>
      </c>
      <c r="Y67" s="564"/>
      <c r="Z67" s="78" t="s">
        <v>110</v>
      </c>
      <c r="AD67" s="645" t="s">
        <v>42</v>
      </c>
      <c r="AE67" s="646"/>
      <c r="AF67" s="646"/>
      <c r="AG67" s="646"/>
      <c r="AH67" s="647"/>
    </row>
    <row r="68" spans="1:34" s="79" customFormat="1" ht="27.75" customHeight="1" thickBot="1">
      <c r="A68" s="75" t="s">
        <v>108</v>
      </c>
      <c r="B68" s="76">
        <v>6</v>
      </c>
      <c r="C68" s="75" t="s">
        <v>114</v>
      </c>
      <c r="D68" s="361">
        <v>1.11</v>
      </c>
      <c r="E68" s="361">
        <v>0.5</v>
      </c>
      <c r="F68" s="578">
        <v>1.14</v>
      </c>
      <c r="G68" s="578">
        <v>0.41</v>
      </c>
      <c r="H68" s="363">
        <v>1</v>
      </c>
      <c r="I68" s="364"/>
      <c r="J68" s="365"/>
      <c r="K68" s="368"/>
      <c r="L68" s="365"/>
      <c r="M68" s="405"/>
      <c r="N68" s="383"/>
      <c r="O68" s="367"/>
      <c r="P68" s="365"/>
      <c r="Q68" s="365"/>
      <c r="R68" s="365"/>
      <c r="S68" s="406"/>
      <c r="T68" s="407"/>
      <c r="U68" s="408"/>
      <c r="V68" s="408"/>
      <c r="W68" s="368"/>
      <c r="X68" s="77">
        <f>+M68+R68+W68</f>
        <v>0</v>
      </c>
      <c r="Y68" s="564"/>
      <c r="Z68" s="78" t="s">
        <v>110</v>
      </c>
      <c r="AD68" s="648" t="s">
        <v>44</v>
      </c>
      <c r="AE68" s="619"/>
      <c r="AF68" s="619"/>
      <c r="AG68" s="107">
        <f>SUM(AG11,AG24,AG37,AG49)</f>
        <v>74</v>
      </c>
      <c r="AH68" s="147" t="s">
        <v>45</v>
      </c>
    </row>
    <row r="69" spans="1:36" s="79" customFormat="1" ht="27.75" customHeight="1" thickBot="1">
      <c r="A69" s="75" t="s">
        <v>108</v>
      </c>
      <c r="B69" s="76">
        <v>7</v>
      </c>
      <c r="C69" s="75" t="s">
        <v>390</v>
      </c>
      <c r="D69" s="361">
        <v>1.11</v>
      </c>
      <c r="E69" s="361">
        <v>0.38</v>
      </c>
      <c r="F69" s="578">
        <v>1.14</v>
      </c>
      <c r="G69" s="578">
        <v>0.4</v>
      </c>
      <c r="H69" s="363">
        <v>1</v>
      </c>
      <c r="I69" s="364"/>
      <c r="J69" s="365"/>
      <c r="K69" s="368"/>
      <c r="L69" s="365"/>
      <c r="M69" s="405"/>
      <c r="N69" s="383">
        <v>1</v>
      </c>
      <c r="O69" s="367">
        <v>2</v>
      </c>
      <c r="P69" s="365"/>
      <c r="Q69" s="365"/>
      <c r="R69" s="365"/>
      <c r="S69" s="369"/>
      <c r="T69" s="370"/>
      <c r="U69" s="368"/>
      <c r="V69" s="368"/>
      <c r="W69" s="404"/>
      <c r="X69" s="77">
        <f aca="true" t="shared" si="2" ref="X69:X79">M69+R69+W69</f>
        <v>0</v>
      </c>
      <c r="Y69" s="564"/>
      <c r="Z69" s="78" t="s">
        <v>110</v>
      </c>
      <c r="AD69" s="146" t="s">
        <v>47</v>
      </c>
      <c r="AE69" s="83"/>
      <c r="AF69" s="83"/>
      <c r="AG69" s="107">
        <f>SUM(AG12,AG25,AG38,AG50)</f>
        <v>132</v>
      </c>
      <c r="AH69" s="80" t="s">
        <v>29</v>
      </c>
      <c r="AI69" s="148">
        <f>SUM(AI12,AI25,AI38,AI50)</f>
        <v>35</v>
      </c>
      <c r="AJ69" s="149" t="s">
        <v>45</v>
      </c>
    </row>
    <row r="70" spans="1:34" s="79" customFormat="1" ht="27.75" customHeight="1">
      <c r="A70" s="75" t="s">
        <v>108</v>
      </c>
      <c r="B70" s="76">
        <v>8</v>
      </c>
      <c r="C70" s="75" t="s">
        <v>115</v>
      </c>
      <c r="D70" s="361">
        <v>0.67</v>
      </c>
      <c r="E70" s="361">
        <v>0.14</v>
      </c>
      <c r="F70" s="578">
        <v>0.68</v>
      </c>
      <c r="G70" s="578">
        <v>0.15</v>
      </c>
      <c r="H70" s="363">
        <v>1</v>
      </c>
      <c r="I70" s="364"/>
      <c r="J70" s="365"/>
      <c r="K70" s="368"/>
      <c r="L70" s="365"/>
      <c r="M70" s="405"/>
      <c r="N70" s="383">
        <v>3</v>
      </c>
      <c r="O70" s="367">
        <v>4</v>
      </c>
      <c r="P70" s="365"/>
      <c r="Q70" s="365"/>
      <c r="R70" s="365"/>
      <c r="S70" s="369"/>
      <c r="T70" s="370"/>
      <c r="U70" s="365"/>
      <c r="V70" s="368"/>
      <c r="W70" s="409"/>
      <c r="X70" s="77">
        <f t="shared" si="2"/>
        <v>0</v>
      </c>
      <c r="Y70" s="564"/>
      <c r="Z70" s="78" t="s">
        <v>110</v>
      </c>
      <c r="AD70" s="146" t="s">
        <v>49</v>
      </c>
      <c r="AE70" s="83"/>
      <c r="AF70" s="83"/>
      <c r="AG70" s="107">
        <f>SUM(AG13,AG26,AG39,AG51)</f>
        <v>83</v>
      </c>
      <c r="AH70" s="147" t="s">
        <v>29</v>
      </c>
    </row>
    <row r="71" spans="1:34" s="79" customFormat="1" ht="27.75" customHeight="1">
      <c r="A71" s="75" t="s">
        <v>108</v>
      </c>
      <c r="B71" s="76">
        <v>9</v>
      </c>
      <c r="C71" s="75" t="s">
        <v>116</v>
      </c>
      <c r="D71" s="361">
        <v>0.68</v>
      </c>
      <c r="E71" s="361">
        <v>0.16</v>
      </c>
      <c r="F71" s="578">
        <v>0.69</v>
      </c>
      <c r="G71" s="578">
        <v>0.17</v>
      </c>
      <c r="H71" s="363">
        <v>1</v>
      </c>
      <c r="I71" s="364"/>
      <c r="J71" s="365"/>
      <c r="K71" s="368"/>
      <c r="L71" s="365"/>
      <c r="M71" s="410"/>
      <c r="N71" s="383">
        <v>3</v>
      </c>
      <c r="O71" s="367">
        <v>4</v>
      </c>
      <c r="P71" s="365"/>
      <c r="Q71" s="365"/>
      <c r="R71" s="365"/>
      <c r="S71" s="385">
        <v>3</v>
      </c>
      <c r="T71" s="370">
        <v>4</v>
      </c>
      <c r="U71" s="365"/>
      <c r="V71" s="368"/>
      <c r="W71" s="368"/>
      <c r="X71" s="77">
        <f t="shared" si="2"/>
        <v>0</v>
      </c>
      <c r="Y71" s="564"/>
      <c r="Z71" s="78"/>
      <c r="AD71" s="150" t="s">
        <v>51</v>
      </c>
      <c r="AE71" s="91"/>
      <c r="AF71" s="91"/>
      <c r="AG71" s="92" t="e">
        <f>SUM(AG14,AG27,AG40,AG53)</f>
        <v>#VALUE!</v>
      </c>
      <c r="AH71" s="151" t="s">
        <v>52</v>
      </c>
    </row>
    <row r="72" spans="1:34" s="79" customFormat="1" ht="30.75" thickBot="1">
      <c r="A72" s="75" t="s">
        <v>108</v>
      </c>
      <c r="B72" s="76">
        <v>10</v>
      </c>
      <c r="C72" s="75" t="s">
        <v>386</v>
      </c>
      <c r="D72" s="361">
        <v>0.95</v>
      </c>
      <c r="E72" s="361">
        <v>-0.6</v>
      </c>
      <c r="F72" s="578">
        <v>0.95</v>
      </c>
      <c r="G72" s="578">
        <v>-0.6</v>
      </c>
      <c r="H72" s="363"/>
      <c r="I72" s="364"/>
      <c r="J72" s="365"/>
      <c r="K72" s="368"/>
      <c r="L72" s="365"/>
      <c r="M72" s="405"/>
      <c r="N72" s="383">
        <v>3</v>
      </c>
      <c r="O72" s="367">
        <v>4</v>
      </c>
      <c r="P72" s="365"/>
      <c r="Q72" s="365"/>
      <c r="R72" s="365"/>
      <c r="S72" s="369"/>
      <c r="T72" s="370"/>
      <c r="U72" s="368"/>
      <c r="V72" s="368"/>
      <c r="W72" s="368"/>
      <c r="X72" s="77">
        <f t="shared" si="2"/>
        <v>0</v>
      </c>
      <c r="Y72" s="556"/>
      <c r="Z72" s="78" t="s">
        <v>110</v>
      </c>
      <c r="AD72" s="152"/>
      <c r="AE72" s="153"/>
      <c r="AF72" s="153"/>
      <c r="AG72" s="153"/>
      <c r="AH72" s="154"/>
    </row>
    <row r="73" spans="1:34" s="79" customFormat="1" ht="27.75" customHeight="1">
      <c r="A73" s="75" t="s">
        <v>108</v>
      </c>
      <c r="B73" s="76">
        <v>11</v>
      </c>
      <c r="C73" s="75" t="s">
        <v>117</v>
      </c>
      <c r="D73" s="361">
        <v>0.98</v>
      </c>
      <c r="E73" s="361">
        <v>0.22</v>
      </c>
      <c r="F73" s="578">
        <v>0.99</v>
      </c>
      <c r="G73" s="578">
        <v>0.23</v>
      </c>
      <c r="H73" s="363">
        <v>1</v>
      </c>
      <c r="I73" s="364"/>
      <c r="J73" s="365"/>
      <c r="K73" s="368"/>
      <c r="L73" s="365"/>
      <c r="M73" s="405"/>
      <c r="N73" s="366">
        <v>3</v>
      </c>
      <c r="O73" s="387">
        <v>4</v>
      </c>
      <c r="P73" s="365"/>
      <c r="Q73" s="365"/>
      <c r="R73" s="365"/>
      <c r="S73" s="369"/>
      <c r="T73" s="370"/>
      <c r="U73" s="368"/>
      <c r="V73" s="368"/>
      <c r="W73" s="368"/>
      <c r="X73" s="77">
        <f t="shared" si="2"/>
        <v>0</v>
      </c>
      <c r="Y73" s="564"/>
      <c r="Z73" s="78" t="s">
        <v>110</v>
      </c>
      <c r="AD73" s="645" t="s">
        <v>56</v>
      </c>
      <c r="AE73" s="646"/>
      <c r="AF73" s="646"/>
      <c r="AG73" s="646"/>
      <c r="AH73" s="647"/>
    </row>
    <row r="74" spans="1:34" s="79" customFormat="1" ht="27.75" customHeight="1" thickBot="1">
      <c r="A74" s="75" t="s">
        <v>108</v>
      </c>
      <c r="B74" s="76">
        <v>12</v>
      </c>
      <c r="C74" s="75" t="s">
        <v>118</v>
      </c>
      <c r="D74" s="361">
        <v>0.42</v>
      </c>
      <c r="E74" s="361">
        <v>-0.18</v>
      </c>
      <c r="F74" s="578">
        <v>0.42</v>
      </c>
      <c r="G74" s="578">
        <v>-0.14</v>
      </c>
      <c r="H74" s="363">
        <v>2</v>
      </c>
      <c r="I74" s="364"/>
      <c r="J74" s="365"/>
      <c r="K74" s="368"/>
      <c r="L74" s="365"/>
      <c r="M74" s="405"/>
      <c r="N74" s="366">
        <v>6</v>
      </c>
      <c r="O74" s="387">
        <v>6</v>
      </c>
      <c r="P74" s="365"/>
      <c r="Q74" s="365"/>
      <c r="R74" s="365"/>
      <c r="S74" s="369">
        <v>3</v>
      </c>
      <c r="T74" s="370">
        <v>4</v>
      </c>
      <c r="U74" s="368"/>
      <c r="V74" s="368"/>
      <c r="W74" s="368"/>
      <c r="X74" s="77">
        <f t="shared" si="2"/>
        <v>0</v>
      </c>
      <c r="Y74" s="564"/>
      <c r="Z74" s="78" t="s">
        <v>110</v>
      </c>
      <c r="AD74" s="648" t="s">
        <v>44</v>
      </c>
      <c r="AE74" s="619"/>
      <c r="AF74" s="619"/>
      <c r="AG74" s="107">
        <f>SUM(AG17,AG30,AG42)</f>
        <v>37</v>
      </c>
      <c r="AH74" s="147" t="s">
        <v>45</v>
      </c>
    </row>
    <row r="75" spans="1:36" s="79" customFormat="1" ht="27.75" customHeight="1" thickBot="1">
      <c r="A75" s="75" t="s">
        <v>108</v>
      </c>
      <c r="B75" s="76">
        <v>13</v>
      </c>
      <c r="C75" s="75" t="s">
        <v>119</v>
      </c>
      <c r="D75" s="361">
        <v>0.47</v>
      </c>
      <c r="E75" s="361">
        <v>-0.4</v>
      </c>
      <c r="F75" s="578">
        <v>0.47</v>
      </c>
      <c r="G75" s="578">
        <v>-0.3</v>
      </c>
      <c r="H75" s="363">
        <v>1</v>
      </c>
      <c r="I75" s="364"/>
      <c r="J75" s="365"/>
      <c r="K75" s="368"/>
      <c r="L75" s="365"/>
      <c r="M75" s="405"/>
      <c r="N75" s="366"/>
      <c r="O75" s="387"/>
      <c r="P75" s="365"/>
      <c r="Q75" s="365"/>
      <c r="R75" s="365"/>
      <c r="S75" s="369">
        <v>3</v>
      </c>
      <c r="T75" s="370">
        <v>2</v>
      </c>
      <c r="U75" s="368"/>
      <c r="V75" s="368"/>
      <c r="W75" s="368"/>
      <c r="X75" s="77">
        <f t="shared" si="2"/>
        <v>0</v>
      </c>
      <c r="Y75" s="564"/>
      <c r="Z75" s="78" t="s">
        <v>110</v>
      </c>
      <c r="AA75" s="85"/>
      <c r="AD75" s="146" t="s">
        <v>47</v>
      </c>
      <c r="AE75" s="83"/>
      <c r="AF75" s="83"/>
      <c r="AG75" s="107">
        <f>SUM(AG18,AG31,AG43)</f>
        <v>57</v>
      </c>
      <c r="AH75" s="80" t="s">
        <v>29</v>
      </c>
      <c r="AI75" s="155">
        <f>SUM(AI18,AI31,AI43)</f>
        <v>49</v>
      </c>
      <c r="AJ75" s="149" t="s">
        <v>45</v>
      </c>
    </row>
    <row r="76" spans="1:34" s="79" customFormat="1" ht="27.75" customHeight="1">
      <c r="A76" s="75" t="s">
        <v>108</v>
      </c>
      <c r="B76" s="76">
        <v>14</v>
      </c>
      <c r="C76" s="75" t="s">
        <v>120</v>
      </c>
      <c r="D76" s="361">
        <v>0.48</v>
      </c>
      <c r="E76" s="361">
        <v>-0.35</v>
      </c>
      <c r="F76" s="578">
        <v>0.48</v>
      </c>
      <c r="G76" s="578">
        <v>-0.25</v>
      </c>
      <c r="H76" s="363">
        <v>1</v>
      </c>
      <c r="I76" s="364"/>
      <c r="J76" s="365"/>
      <c r="K76" s="368"/>
      <c r="L76" s="365"/>
      <c r="M76" s="405"/>
      <c r="N76" s="366"/>
      <c r="O76" s="387"/>
      <c r="P76" s="365"/>
      <c r="Q76" s="365"/>
      <c r="R76" s="365"/>
      <c r="S76" s="369">
        <v>3</v>
      </c>
      <c r="T76" s="370">
        <v>2</v>
      </c>
      <c r="U76" s="368"/>
      <c r="V76" s="368"/>
      <c r="W76" s="368"/>
      <c r="X76" s="77">
        <f t="shared" si="2"/>
        <v>0</v>
      </c>
      <c r="Y76" s="564"/>
      <c r="Z76" s="78" t="s">
        <v>110</v>
      </c>
      <c r="AB76" s="85"/>
      <c r="AD76" s="146" t="s">
        <v>49</v>
      </c>
      <c r="AE76" s="83"/>
      <c r="AF76" s="83"/>
      <c r="AG76" s="107">
        <f>SUM(AG19,AG32,AG44)</f>
        <v>29</v>
      </c>
      <c r="AH76" s="147" t="s">
        <v>29</v>
      </c>
    </row>
    <row r="77" spans="1:51" s="79" customFormat="1" ht="27.75" customHeight="1" thickBot="1">
      <c r="A77" s="75" t="s">
        <v>108</v>
      </c>
      <c r="B77" s="76">
        <v>15</v>
      </c>
      <c r="C77" s="75" t="s">
        <v>121</v>
      </c>
      <c r="D77" s="361">
        <v>0.4</v>
      </c>
      <c r="E77" s="361">
        <v>-0.68</v>
      </c>
      <c r="F77" s="578">
        <v>0.41</v>
      </c>
      <c r="G77" s="578">
        <v>-0.5</v>
      </c>
      <c r="H77" s="363">
        <v>1</v>
      </c>
      <c r="I77" s="364"/>
      <c r="J77" s="365"/>
      <c r="K77" s="368"/>
      <c r="L77" s="365"/>
      <c r="M77" s="405"/>
      <c r="N77" s="383"/>
      <c r="O77" s="367"/>
      <c r="P77" s="365"/>
      <c r="Q77" s="365"/>
      <c r="R77" s="365"/>
      <c r="S77" s="369">
        <v>3</v>
      </c>
      <c r="T77" s="370">
        <v>2</v>
      </c>
      <c r="U77" s="368"/>
      <c r="V77" s="368"/>
      <c r="W77" s="368"/>
      <c r="X77" s="77">
        <f t="shared" si="2"/>
        <v>0</v>
      </c>
      <c r="Y77" s="564"/>
      <c r="Z77" s="78" t="s">
        <v>110</v>
      </c>
      <c r="AA77" s="137"/>
      <c r="AB77" s="141"/>
      <c r="AC77" s="141"/>
      <c r="AD77" s="101" t="s">
        <v>51</v>
      </c>
      <c r="AE77" s="138"/>
      <c r="AF77" s="138"/>
      <c r="AG77" s="139">
        <f>SUM(AG20,AG33,AG45)</f>
        <v>0</v>
      </c>
      <c r="AH77" s="140" t="s">
        <v>52</v>
      </c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</row>
    <row r="78" spans="1:34" s="79" customFormat="1" ht="27.75" customHeight="1" thickBot="1">
      <c r="A78" s="75" t="s">
        <v>108</v>
      </c>
      <c r="B78" s="76">
        <v>16</v>
      </c>
      <c r="C78" s="75" t="s">
        <v>122</v>
      </c>
      <c r="D78" s="361">
        <v>0.26</v>
      </c>
      <c r="E78" s="361">
        <v>-0.47</v>
      </c>
      <c r="F78" s="578">
        <v>0.28</v>
      </c>
      <c r="G78" s="578">
        <v>-0.48</v>
      </c>
      <c r="H78" s="363">
        <v>1</v>
      </c>
      <c r="I78" s="364"/>
      <c r="J78" s="364"/>
      <c r="K78" s="368"/>
      <c r="L78" s="365"/>
      <c r="M78" s="364"/>
      <c r="N78" s="383"/>
      <c r="O78" s="367"/>
      <c r="P78" s="365"/>
      <c r="Q78" s="365"/>
      <c r="R78" s="365"/>
      <c r="S78" s="369">
        <v>3</v>
      </c>
      <c r="T78" s="370">
        <v>2</v>
      </c>
      <c r="U78" s="368"/>
      <c r="V78" s="368"/>
      <c r="W78" s="368"/>
      <c r="X78" s="77">
        <f t="shared" si="2"/>
        <v>0</v>
      </c>
      <c r="Y78" s="556"/>
      <c r="Z78" s="78"/>
      <c r="AD78" s="156"/>
      <c r="AE78" s="157"/>
      <c r="AF78" s="157"/>
      <c r="AG78" s="157"/>
      <c r="AH78" s="158"/>
    </row>
    <row r="79" spans="1:34" s="79" customFormat="1" ht="27.75" customHeight="1">
      <c r="A79" s="75" t="s">
        <v>108</v>
      </c>
      <c r="B79" s="76">
        <v>17</v>
      </c>
      <c r="C79" s="75" t="s">
        <v>126</v>
      </c>
      <c r="D79" s="361">
        <v>0.36</v>
      </c>
      <c r="E79" s="361">
        <v>-0.42</v>
      </c>
      <c r="F79" s="578">
        <v>0.35</v>
      </c>
      <c r="G79" s="578">
        <v>-0.43</v>
      </c>
      <c r="H79" s="363">
        <v>1</v>
      </c>
      <c r="I79" s="364"/>
      <c r="J79" s="364"/>
      <c r="K79" s="368"/>
      <c r="L79" s="365"/>
      <c r="M79" s="364"/>
      <c r="N79" s="383">
        <v>3</v>
      </c>
      <c r="O79" s="367">
        <v>4</v>
      </c>
      <c r="P79" s="365"/>
      <c r="Q79" s="365"/>
      <c r="R79" s="365"/>
      <c r="S79" s="369">
        <v>3</v>
      </c>
      <c r="T79" s="370">
        <v>4</v>
      </c>
      <c r="U79" s="368"/>
      <c r="V79" s="368"/>
      <c r="W79" s="368"/>
      <c r="X79" s="77">
        <f t="shared" si="2"/>
        <v>0</v>
      </c>
      <c r="Y79" s="556"/>
      <c r="Z79" s="78"/>
      <c r="AD79" s="645" t="s">
        <v>101</v>
      </c>
      <c r="AE79" s="646"/>
      <c r="AF79" s="646"/>
      <c r="AG79" s="159"/>
      <c r="AH79" s="160"/>
    </row>
    <row r="80" spans="1:34" s="79" customFormat="1" ht="27.75" customHeight="1" thickBot="1">
      <c r="A80" s="75" t="s">
        <v>108</v>
      </c>
      <c r="B80" s="76">
        <v>18</v>
      </c>
      <c r="C80" s="75" t="s">
        <v>125</v>
      </c>
      <c r="D80" s="361"/>
      <c r="E80" s="361"/>
      <c r="F80" s="361"/>
      <c r="G80" s="361"/>
      <c r="H80" s="363"/>
      <c r="I80" s="364"/>
      <c r="J80" s="368"/>
      <c r="K80" s="368"/>
      <c r="L80" s="368"/>
      <c r="M80" s="364"/>
      <c r="N80" s="383">
        <v>1</v>
      </c>
      <c r="O80" s="367">
        <v>2</v>
      </c>
      <c r="P80" s="365"/>
      <c r="Q80" s="365"/>
      <c r="R80" s="365"/>
      <c r="S80" s="369"/>
      <c r="T80" s="370"/>
      <c r="U80" s="368"/>
      <c r="V80" s="368"/>
      <c r="W80" s="368"/>
      <c r="X80" s="77">
        <f>W80+M80+R80</f>
        <v>0</v>
      </c>
      <c r="Y80" s="556"/>
      <c r="Z80" s="78"/>
      <c r="AD80" s="648" t="s">
        <v>44</v>
      </c>
      <c r="AE80" s="619"/>
      <c r="AF80" s="619"/>
      <c r="AG80" s="107">
        <f>AG57</f>
        <v>6</v>
      </c>
      <c r="AH80" s="147" t="s">
        <v>45</v>
      </c>
    </row>
    <row r="81" spans="1:36" s="79" customFormat="1" ht="27.75" customHeight="1" thickBot="1">
      <c r="A81" s="596" t="s">
        <v>127</v>
      </c>
      <c r="B81" s="597"/>
      <c r="C81" s="122"/>
      <c r="D81" s="123"/>
      <c r="E81" s="123"/>
      <c r="F81" s="123"/>
      <c r="G81" s="123"/>
      <c r="H81" s="124"/>
      <c r="I81" s="125"/>
      <c r="J81" s="125"/>
      <c r="K81" s="125"/>
      <c r="L81" s="126"/>
      <c r="M81" s="127">
        <f>SUM(M82:M97)</f>
        <v>1.8144</v>
      </c>
      <c r="N81" s="125"/>
      <c r="O81" s="128">
        <f>SUM(O82:O97)</f>
        <v>45</v>
      </c>
      <c r="P81" s="129">
        <f>SUM(P82:P97)</f>
        <v>5</v>
      </c>
      <c r="Q81" s="130"/>
      <c r="R81" s="127">
        <f>SUM(R82:R97)</f>
        <v>8.6832</v>
      </c>
      <c r="S81" s="125"/>
      <c r="T81" s="128">
        <f>SUM(T82:T97)</f>
        <v>17</v>
      </c>
      <c r="U81" s="131">
        <f>SUM(U82:U97)</f>
        <v>0</v>
      </c>
      <c r="V81" s="130"/>
      <c r="W81" s="127">
        <f>SUM(W82:W97)</f>
        <v>0</v>
      </c>
      <c r="X81" s="127">
        <f>SUM(X82:X97)</f>
        <v>10.4976</v>
      </c>
      <c r="Y81" s="563"/>
      <c r="Z81" s="78" t="s">
        <v>110</v>
      </c>
      <c r="AD81" s="146" t="s">
        <v>47</v>
      </c>
      <c r="AE81" s="83"/>
      <c r="AF81" s="83"/>
      <c r="AG81" s="107">
        <f>AG58</f>
        <v>0</v>
      </c>
      <c r="AH81" s="80" t="s">
        <v>29</v>
      </c>
      <c r="AI81" s="155">
        <f>AG58</f>
        <v>0</v>
      </c>
      <c r="AJ81" s="149" t="s">
        <v>45</v>
      </c>
    </row>
    <row r="82" spans="1:34" s="79" customFormat="1" ht="31.5" customHeight="1">
      <c r="A82" s="298" t="s">
        <v>128</v>
      </c>
      <c r="B82" s="111">
        <v>1</v>
      </c>
      <c r="C82" s="298" t="s">
        <v>129</v>
      </c>
      <c r="D82" s="411">
        <v>0.07</v>
      </c>
      <c r="E82" s="411">
        <v>0.2</v>
      </c>
      <c r="F82" s="411">
        <v>-0.05</v>
      </c>
      <c r="G82" s="411">
        <v>0.05</v>
      </c>
      <c r="H82" s="363">
        <v>0.1</v>
      </c>
      <c r="I82" s="364"/>
      <c r="J82" s="364"/>
      <c r="K82" s="372"/>
      <c r="L82" s="364"/>
      <c r="M82" s="364"/>
      <c r="N82" s="383"/>
      <c r="O82" s="367"/>
      <c r="P82" s="364"/>
      <c r="Q82" s="372"/>
      <c r="R82" s="364"/>
      <c r="S82" s="385"/>
      <c r="T82" s="370"/>
      <c r="U82" s="364"/>
      <c r="V82" s="372"/>
      <c r="W82" s="364"/>
      <c r="X82" s="77">
        <f>M82+R82+W82</f>
        <v>0</v>
      </c>
      <c r="Y82" s="559"/>
      <c r="Z82" s="132"/>
      <c r="AA82" s="85">
        <f>+M81+R81+W81</f>
        <v>10.497599999999998</v>
      </c>
      <c r="AD82" s="146" t="s">
        <v>49</v>
      </c>
      <c r="AE82" s="83"/>
      <c r="AF82" s="83"/>
      <c r="AG82" s="107">
        <f>AG59</f>
        <v>0</v>
      </c>
      <c r="AH82" s="147" t="s">
        <v>29</v>
      </c>
    </row>
    <row r="83" spans="1:34" s="109" customFormat="1" ht="27.75" customHeight="1">
      <c r="A83" s="298" t="s">
        <v>128</v>
      </c>
      <c r="B83" s="111">
        <v>2</v>
      </c>
      <c r="C83" s="298" t="s">
        <v>132</v>
      </c>
      <c r="D83" s="411">
        <v>0.27</v>
      </c>
      <c r="E83" s="411">
        <v>0.05</v>
      </c>
      <c r="F83" s="411">
        <v>0.22</v>
      </c>
      <c r="G83" s="411">
        <v>0.4</v>
      </c>
      <c r="H83" s="363">
        <v>6</v>
      </c>
      <c r="I83" s="364">
        <v>6</v>
      </c>
      <c r="J83" s="364">
        <v>1</v>
      </c>
      <c r="K83" s="372">
        <v>1</v>
      </c>
      <c r="L83" s="364">
        <v>1</v>
      </c>
      <c r="M83" s="364">
        <f>1814400/1000000</f>
        <v>1.8144</v>
      </c>
      <c r="N83" s="383">
        <v>2.448</v>
      </c>
      <c r="O83" s="367"/>
      <c r="P83" s="364"/>
      <c r="Q83" s="364"/>
      <c r="R83" s="364"/>
      <c r="S83" s="369">
        <v>3</v>
      </c>
      <c r="T83" s="370">
        <v>6</v>
      </c>
      <c r="U83" s="372"/>
      <c r="V83" s="372"/>
      <c r="W83" s="372"/>
      <c r="X83" s="77">
        <f aca="true" t="shared" si="3" ref="X83:X97">M83+R83+W83</f>
        <v>1.8144</v>
      </c>
      <c r="Y83" s="559"/>
      <c r="Z83" s="112" t="s">
        <v>131</v>
      </c>
      <c r="AD83" s="299" t="s">
        <v>51</v>
      </c>
      <c r="AE83" s="300"/>
      <c r="AF83" s="300"/>
      <c r="AG83" s="301">
        <f>AG60</f>
        <v>0</v>
      </c>
      <c r="AH83" s="302" t="s">
        <v>52</v>
      </c>
    </row>
    <row r="84" spans="1:51" s="215" customFormat="1" ht="27.75" customHeight="1" thickBot="1">
      <c r="A84" s="298" t="s">
        <v>128</v>
      </c>
      <c r="B84" s="111">
        <v>3</v>
      </c>
      <c r="C84" s="298" t="s">
        <v>133</v>
      </c>
      <c r="D84" s="411">
        <v>0.27</v>
      </c>
      <c r="E84" s="411">
        <v>0.05</v>
      </c>
      <c r="F84" s="411">
        <v>0.22</v>
      </c>
      <c r="G84" s="411">
        <v>0.4</v>
      </c>
      <c r="H84" s="412"/>
      <c r="I84" s="412"/>
      <c r="J84" s="412"/>
      <c r="K84" s="412"/>
      <c r="L84" s="412"/>
      <c r="M84" s="412"/>
      <c r="N84" s="413"/>
      <c r="O84" s="413"/>
      <c r="P84" s="412"/>
      <c r="Q84" s="412"/>
      <c r="R84" s="412"/>
      <c r="S84" s="412"/>
      <c r="T84" s="412"/>
      <c r="U84" s="412"/>
      <c r="V84" s="412"/>
      <c r="W84" s="412"/>
      <c r="X84" s="298"/>
      <c r="Y84" s="412"/>
      <c r="Z84" s="211" t="s">
        <v>131</v>
      </c>
      <c r="AA84" s="109"/>
      <c r="AB84" s="109"/>
      <c r="AC84" s="109"/>
      <c r="AD84" s="303"/>
      <c r="AE84" s="304"/>
      <c r="AF84" s="304"/>
      <c r="AG84" s="304"/>
      <c r="AH84" s="305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</row>
    <row r="85" spans="1:34" s="109" customFormat="1" ht="27.75" customHeight="1" thickBot="1">
      <c r="A85" s="298" t="s">
        <v>128</v>
      </c>
      <c r="B85" s="111">
        <v>4</v>
      </c>
      <c r="C85" s="298" t="s">
        <v>135</v>
      </c>
      <c r="D85" s="411">
        <v>0.27</v>
      </c>
      <c r="E85" s="411">
        <v>0.05</v>
      </c>
      <c r="F85" s="411">
        <v>0.22</v>
      </c>
      <c r="G85" s="411">
        <v>0.4</v>
      </c>
      <c r="H85" s="363"/>
      <c r="I85" s="364"/>
      <c r="J85" s="372"/>
      <c r="K85" s="372"/>
      <c r="L85" s="372"/>
      <c r="M85" s="372"/>
      <c r="N85" s="383">
        <v>3</v>
      </c>
      <c r="O85" s="367">
        <v>20</v>
      </c>
      <c r="P85" s="364">
        <v>1</v>
      </c>
      <c r="Q85" s="364">
        <v>1</v>
      </c>
      <c r="R85" s="364">
        <f>2937600/1000000</f>
        <v>2.9376</v>
      </c>
      <c r="S85" s="385"/>
      <c r="T85" s="370"/>
      <c r="U85" s="364"/>
      <c r="V85" s="372"/>
      <c r="W85" s="364"/>
      <c r="X85" s="77">
        <f t="shared" si="3"/>
        <v>2.9376</v>
      </c>
      <c r="Y85" s="559"/>
      <c r="Z85" s="298" t="s">
        <v>395</v>
      </c>
      <c r="AD85" s="657" t="s">
        <v>134</v>
      </c>
      <c r="AE85" s="658"/>
      <c r="AF85" s="658"/>
      <c r="AG85" s="306" t="e">
        <f>AG71</f>
        <v>#VALUE!</v>
      </c>
      <c r="AH85" s="302" t="s">
        <v>52</v>
      </c>
    </row>
    <row r="86" spans="1:48" s="109" customFormat="1" ht="27.75" customHeight="1" thickBot="1">
      <c r="A86" s="298" t="s">
        <v>128</v>
      </c>
      <c r="B86" s="111">
        <v>5</v>
      </c>
      <c r="C86" s="298" t="s">
        <v>137</v>
      </c>
      <c r="D86" s="411">
        <v>0.27</v>
      </c>
      <c r="E86" s="411">
        <v>-0.12</v>
      </c>
      <c r="F86" s="411">
        <v>0.21</v>
      </c>
      <c r="G86" s="411">
        <v>0.37</v>
      </c>
      <c r="H86" s="363">
        <v>0.87</v>
      </c>
      <c r="I86" s="364"/>
      <c r="J86" s="372"/>
      <c r="K86" s="372"/>
      <c r="L86" s="372"/>
      <c r="M86" s="372"/>
      <c r="N86" s="383">
        <v>3</v>
      </c>
      <c r="O86" s="367">
        <v>1</v>
      </c>
      <c r="P86" s="364"/>
      <c r="Q86" s="364"/>
      <c r="R86" s="364"/>
      <c r="S86" s="385"/>
      <c r="T86" s="370"/>
      <c r="U86" s="364"/>
      <c r="V86" s="372"/>
      <c r="W86" s="364"/>
      <c r="X86" s="77">
        <f t="shared" si="3"/>
        <v>0</v>
      </c>
      <c r="Y86" s="559"/>
      <c r="Z86" s="112" t="s">
        <v>131</v>
      </c>
      <c r="AD86" s="657" t="s">
        <v>136</v>
      </c>
      <c r="AE86" s="658"/>
      <c r="AF86" s="658"/>
      <c r="AG86" s="307">
        <f>AG77</f>
        <v>0</v>
      </c>
      <c r="AH86" s="308" t="s">
        <v>52</v>
      </c>
      <c r="AV86" s="309"/>
    </row>
    <row r="87" spans="1:34" s="109" customFormat="1" ht="24" customHeight="1" thickBot="1">
      <c r="A87" s="298" t="s">
        <v>128</v>
      </c>
      <c r="B87" s="111">
        <v>6</v>
      </c>
      <c r="C87" s="298" t="s">
        <v>140</v>
      </c>
      <c r="D87" s="411" t="s">
        <v>138</v>
      </c>
      <c r="E87" s="411" t="s">
        <v>138</v>
      </c>
      <c r="F87" s="411" t="s">
        <v>138</v>
      </c>
      <c r="G87" s="411" t="s">
        <v>138</v>
      </c>
      <c r="H87" s="363"/>
      <c r="I87" s="364"/>
      <c r="J87" s="372"/>
      <c r="K87" s="372"/>
      <c r="L87" s="372"/>
      <c r="M87" s="372"/>
      <c r="N87" s="383">
        <v>3</v>
      </c>
      <c r="O87" s="367"/>
      <c r="P87" s="364"/>
      <c r="Q87" s="364"/>
      <c r="R87" s="364"/>
      <c r="S87" s="385"/>
      <c r="T87" s="370"/>
      <c r="U87" s="364"/>
      <c r="V87" s="372"/>
      <c r="W87" s="364"/>
      <c r="X87" s="77">
        <f t="shared" si="3"/>
        <v>0</v>
      </c>
      <c r="Y87" s="559"/>
      <c r="Z87" s="112" t="s">
        <v>131</v>
      </c>
      <c r="AD87" s="640" t="s">
        <v>139</v>
      </c>
      <c r="AE87" s="641"/>
      <c r="AF87" s="641"/>
      <c r="AG87" s="310">
        <f>AG83</f>
        <v>0</v>
      </c>
      <c r="AH87" s="311" t="s">
        <v>52</v>
      </c>
    </row>
    <row r="88" spans="1:34" s="109" customFormat="1" ht="27.75" customHeight="1">
      <c r="A88" s="298" t="s">
        <v>128</v>
      </c>
      <c r="B88" s="111">
        <v>7</v>
      </c>
      <c r="C88" s="298" t="s">
        <v>142</v>
      </c>
      <c r="D88" s="411">
        <v>0.18</v>
      </c>
      <c r="E88" s="411">
        <v>1.1</v>
      </c>
      <c r="F88" s="411">
        <v>0.15</v>
      </c>
      <c r="G88" s="411">
        <v>1.1</v>
      </c>
      <c r="H88" s="363">
        <v>1</v>
      </c>
      <c r="I88" s="364"/>
      <c r="J88" s="372"/>
      <c r="K88" s="372"/>
      <c r="L88" s="372"/>
      <c r="M88" s="372"/>
      <c r="N88" s="383">
        <v>3</v>
      </c>
      <c r="O88" s="367">
        <v>1</v>
      </c>
      <c r="P88" s="364">
        <v>1</v>
      </c>
      <c r="Q88" s="364">
        <v>6</v>
      </c>
      <c r="R88" s="364">
        <f>518400/1000000</f>
        <v>0.5184</v>
      </c>
      <c r="S88" s="385"/>
      <c r="T88" s="370"/>
      <c r="U88" s="364"/>
      <c r="V88" s="372"/>
      <c r="W88" s="364"/>
      <c r="X88" s="77">
        <f t="shared" si="3"/>
        <v>0.5184</v>
      </c>
      <c r="Y88" s="559"/>
      <c r="Z88" s="112" t="s">
        <v>131</v>
      </c>
      <c r="AD88" s="649" t="s">
        <v>141</v>
      </c>
      <c r="AE88" s="650"/>
      <c r="AF88" s="650"/>
      <c r="AG88" s="653" t="e">
        <f>AG85+AG86+AG87</f>
        <v>#VALUE!</v>
      </c>
      <c r="AH88" s="655" t="s">
        <v>382</v>
      </c>
    </row>
    <row r="89" spans="1:34" s="109" customFormat="1" ht="27.75" customHeight="1" thickBot="1">
      <c r="A89" s="298" t="s">
        <v>128</v>
      </c>
      <c r="B89" s="111">
        <v>8</v>
      </c>
      <c r="C89" s="298" t="s">
        <v>143</v>
      </c>
      <c r="D89" s="411">
        <v>0.18</v>
      </c>
      <c r="E89" s="411" t="s">
        <v>138</v>
      </c>
      <c r="F89" s="411">
        <v>0.15</v>
      </c>
      <c r="G89" s="411" t="s">
        <v>138</v>
      </c>
      <c r="H89" s="363"/>
      <c r="I89" s="364"/>
      <c r="J89" s="372"/>
      <c r="K89" s="372"/>
      <c r="L89" s="372"/>
      <c r="M89" s="372"/>
      <c r="N89" s="383">
        <v>3</v>
      </c>
      <c r="O89" s="367">
        <v>1</v>
      </c>
      <c r="P89" s="364">
        <v>1</v>
      </c>
      <c r="Q89" s="364">
        <v>24</v>
      </c>
      <c r="R89" s="364">
        <f>518400/1000000</f>
        <v>0.5184</v>
      </c>
      <c r="S89" s="385"/>
      <c r="T89" s="370"/>
      <c r="U89" s="364"/>
      <c r="V89" s="372"/>
      <c r="W89" s="364"/>
      <c r="X89" s="77">
        <f t="shared" si="3"/>
        <v>0.5184</v>
      </c>
      <c r="Y89" s="559"/>
      <c r="Z89" s="112" t="s">
        <v>131</v>
      </c>
      <c r="AD89" s="651"/>
      <c r="AE89" s="652"/>
      <c r="AF89" s="652"/>
      <c r="AG89" s="654"/>
      <c r="AH89" s="656"/>
    </row>
    <row r="90" spans="1:26" s="109" customFormat="1" ht="27.75" customHeight="1">
      <c r="A90" s="298" t="s">
        <v>128</v>
      </c>
      <c r="B90" s="111">
        <v>9</v>
      </c>
      <c r="C90" s="298" t="s">
        <v>144</v>
      </c>
      <c r="D90" s="411">
        <v>0.03</v>
      </c>
      <c r="E90" s="414" t="s">
        <v>138</v>
      </c>
      <c r="F90" s="411">
        <v>-0.02</v>
      </c>
      <c r="G90" s="414" t="s">
        <v>138</v>
      </c>
      <c r="H90" s="363"/>
      <c r="I90" s="364"/>
      <c r="J90" s="372"/>
      <c r="K90" s="372"/>
      <c r="L90" s="372"/>
      <c r="M90" s="372"/>
      <c r="N90" s="383">
        <v>3</v>
      </c>
      <c r="O90" s="367">
        <v>6</v>
      </c>
      <c r="P90" s="364">
        <v>1</v>
      </c>
      <c r="Q90" s="364">
        <v>42</v>
      </c>
      <c r="R90" s="364">
        <f>388800/1000000</f>
        <v>0.3888</v>
      </c>
      <c r="S90" s="385"/>
      <c r="T90" s="370"/>
      <c r="U90" s="364"/>
      <c r="V90" s="364"/>
      <c r="W90" s="364"/>
      <c r="X90" s="77">
        <f t="shared" si="3"/>
        <v>0.3888</v>
      </c>
      <c r="Y90" s="559"/>
      <c r="Z90" s="112" t="s">
        <v>131</v>
      </c>
    </row>
    <row r="91" spans="1:51" s="109" customFormat="1" ht="27.75" customHeight="1">
      <c r="A91" s="298" t="s">
        <v>128</v>
      </c>
      <c r="B91" s="111">
        <v>10</v>
      </c>
      <c r="C91" s="298" t="s">
        <v>145</v>
      </c>
      <c r="D91" s="415">
        <v>-0.15</v>
      </c>
      <c r="E91" s="415" t="s">
        <v>138</v>
      </c>
      <c r="F91" s="415">
        <v>-0.17</v>
      </c>
      <c r="G91" s="415" t="s">
        <v>138</v>
      </c>
      <c r="H91" s="363"/>
      <c r="I91" s="364"/>
      <c r="J91" s="372"/>
      <c r="K91" s="372"/>
      <c r="L91" s="372"/>
      <c r="M91" s="372"/>
      <c r="N91" s="366">
        <v>25</v>
      </c>
      <c r="O91" s="367">
        <v>4</v>
      </c>
      <c r="P91" s="364">
        <v>1</v>
      </c>
      <c r="Q91" s="364">
        <v>24</v>
      </c>
      <c r="R91" s="364">
        <f>4320000/1000000</f>
        <v>4.32</v>
      </c>
      <c r="S91" s="385"/>
      <c r="T91" s="370"/>
      <c r="U91" s="372"/>
      <c r="V91" s="372"/>
      <c r="W91" s="372"/>
      <c r="X91" s="77">
        <f t="shared" si="3"/>
        <v>4.32</v>
      </c>
      <c r="Y91" s="559"/>
      <c r="Z91" s="112" t="s">
        <v>131</v>
      </c>
      <c r="AA91" s="95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3"/>
      <c r="AX91" s="313"/>
      <c r="AY91" s="313"/>
    </row>
    <row r="92" spans="1:51" s="109" customFormat="1" ht="27.75" customHeight="1">
      <c r="A92" s="75" t="s">
        <v>128</v>
      </c>
      <c r="B92" s="76">
        <v>11</v>
      </c>
      <c r="C92" s="75" t="s">
        <v>146</v>
      </c>
      <c r="D92" s="416"/>
      <c r="E92" s="416"/>
      <c r="F92" s="416"/>
      <c r="G92" s="416"/>
      <c r="H92" s="363"/>
      <c r="I92" s="364"/>
      <c r="J92" s="368"/>
      <c r="K92" s="368"/>
      <c r="L92" s="368"/>
      <c r="M92" s="368"/>
      <c r="N92" s="366"/>
      <c r="O92" s="367" t="s">
        <v>225</v>
      </c>
      <c r="P92" s="365"/>
      <c r="Q92" s="368"/>
      <c r="R92" s="368"/>
      <c r="S92" s="369">
        <v>3</v>
      </c>
      <c r="T92" s="370">
        <v>1</v>
      </c>
      <c r="U92" s="368"/>
      <c r="V92" s="368"/>
      <c r="W92" s="368"/>
      <c r="X92" s="77">
        <f t="shared" si="3"/>
        <v>0</v>
      </c>
      <c r="Y92" s="556"/>
      <c r="Z92" s="112" t="s">
        <v>131</v>
      </c>
      <c r="AA92" s="314"/>
      <c r="AB92" s="314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</row>
    <row r="93" spans="1:51" s="79" customFormat="1" ht="27.75" customHeight="1">
      <c r="A93" s="75" t="s">
        <v>108</v>
      </c>
      <c r="B93" s="76">
        <v>1</v>
      </c>
      <c r="C93" s="75" t="s">
        <v>147</v>
      </c>
      <c r="D93" s="417"/>
      <c r="E93" s="417"/>
      <c r="F93" s="417"/>
      <c r="G93" s="417"/>
      <c r="H93" s="363">
        <v>1</v>
      </c>
      <c r="I93" s="364">
        <v>6</v>
      </c>
      <c r="J93" s="368"/>
      <c r="K93" s="368"/>
      <c r="L93" s="368"/>
      <c r="M93" s="368"/>
      <c r="N93" s="383">
        <v>3</v>
      </c>
      <c r="O93" s="367">
        <v>4</v>
      </c>
      <c r="P93" s="365"/>
      <c r="Q93" s="365"/>
      <c r="R93" s="365"/>
      <c r="S93" s="369">
        <v>3</v>
      </c>
      <c r="T93" s="370">
        <v>4</v>
      </c>
      <c r="U93" s="368"/>
      <c r="V93" s="368"/>
      <c r="W93" s="368"/>
      <c r="X93" s="77">
        <f t="shared" si="3"/>
        <v>0</v>
      </c>
      <c r="Y93" s="556"/>
      <c r="Z93" s="78"/>
      <c r="AA93" s="162"/>
      <c r="AB93" s="164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</row>
    <row r="94" spans="1:51" s="79" customFormat="1" ht="27.75" customHeight="1">
      <c r="A94" s="75" t="s">
        <v>108</v>
      </c>
      <c r="B94" s="76">
        <v>2</v>
      </c>
      <c r="C94" s="75" t="s">
        <v>148</v>
      </c>
      <c r="D94" s="417"/>
      <c r="E94" s="417"/>
      <c r="F94" s="417"/>
      <c r="G94" s="417"/>
      <c r="H94" s="363">
        <v>1</v>
      </c>
      <c r="I94" s="364">
        <v>6</v>
      </c>
      <c r="J94" s="368"/>
      <c r="K94" s="368"/>
      <c r="L94" s="368"/>
      <c r="M94" s="368"/>
      <c r="N94" s="383">
        <v>3</v>
      </c>
      <c r="O94" s="367">
        <v>4</v>
      </c>
      <c r="P94" s="365"/>
      <c r="Q94" s="364"/>
      <c r="R94" s="364"/>
      <c r="S94" s="369">
        <v>3</v>
      </c>
      <c r="T94" s="370">
        <v>3</v>
      </c>
      <c r="U94" s="368"/>
      <c r="V94" s="368"/>
      <c r="W94" s="368"/>
      <c r="X94" s="77">
        <f t="shared" si="3"/>
        <v>0</v>
      </c>
      <c r="Y94" s="556"/>
      <c r="Z94" s="78" t="s">
        <v>131</v>
      </c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</row>
    <row r="95" spans="1:51" s="79" customFormat="1" ht="27.75" customHeight="1">
      <c r="A95" s="75" t="s">
        <v>108</v>
      </c>
      <c r="B95" s="76">
        <v>3</v>
      </c>
      <c r="C95" s="75" t="s">
        <v>149</v>
      </c>
      <c r="D95" s="417"/>
      <c r="E95" s="417"/>
      <c r="F95" s="417"/>
      <c r="G95" s="417"/>
      <c r="H95" s="363">
        <v>1</v>
      </c>
      <c r="I95" s="364">
        <v>6</v>
      </c>
      <c r="J95" s="368"/>
      <c r="K95" s="368"/>
      <c r="L95" s="368"/>
      <c r="M95" s="368"/>
      <c r="N95" s="383">
        <v>3</v>
      </c>
      <c r="O95" s="367">
        <v>4</v>
      </c>
      <c r="P95" s="365"/>
      <c r="Q95" s="364"/>
      <c r="R95" s="364"/>
      <c r="S95" s="369">
        <v>3</v>
      </c>
      <c r="T95" s="370">
        <v>3</v>
      </c>
      <c r="U95" s="368"/>
      <c r="V95" s="368"/>
      <c r="W95" s="368"/>
      <c r="X95" s="77">
        <f t="shared" si="3"/>
        <v>0</v>
      </c>
      <c r="Y95" s="556"/>
      <c r="Z95" s="78" t="s">
        <v>131</v>
      </c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</row>
    <row r="96" spans="1:51" s="79" customFormat="1" ht="27.75" customHeight="1">
      <c r="A96" s="75" t="s">
        <v>150</v>
      </c>
      <c r="B96" s="76">
        <v>1</v>
      </c>
      <c r="C96" s="75" t="s">
        <v>151</v>
      </c>
      <c r="D96" s="362"/>
      <c r="E96" s="362"/>
      <c r="F96" s="362"/>
      <c r="G96" s="362"/>
      <c r="H96" s="363">
        <v>1</v>
      </c>
      <c r="I96" s="364">
        <v>6</v>
      </c>
      <c r="J96" s="368"/>
      <c r="K96" s="368"/>
      <c r="L96" s="368"/>
      <c r="M96" s="368"/>
      <c r="N96" s="366"/>
      <c r="O96" s="387"/>
      <c r="P96" s="368"/>
      <c r="Q96" s="368"/>
      <c r="R96" s="368"/>
      <c r="S96" s="385"/>
      <c r="T96" s="370"/>
      <c r="U96" s="365"/>
      <c r="V96" s="368"/>
      <c r="W96" s="365"/>
      <c r="X96" s="77">
        <f t="shared" si="3"/>
        <v>0</v>
      </c>
      <c r="Y96" s="556"/>
      <c r="Z96" s="78" t="s">
        <v>131</v>
      </c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</row>
    <row r="97" spans="1:51" s="79" customFormat="1" ht="27.75" customHeight="1">
      <c r="A97" s="75" t="s">
        <v>150</v>
      </c>
      <c r="B97" s="76">
        <v>2</v>
      </c>
      <c r="C97" s="75" t="s">
        <v>152</v>
      </c>
      <c r="D97" s="362"/>
      <c r="E97" s="362"/>
      <c r="F97" s="362"/>
      <c r="G97" s="362"/>
      <c r="H97" s="363">
        <v>1</v>
      </c>
      <c r="I97" s="364">
        <v>6</v>
      </c>
      <c r="J97" s="368"/>
      <c r="K97" s="368"/>
      <c r="L97" s="368"/>
      <c r="M97" s="368"/>
      <c r="N97" s="366"/>
      <c r="O97" s="387"/>
      <c r="P97" s="368"/>
      <c r="Q97" s="368"/>
      <c r="R97" s="368"/>
      <c r="S97" s="385"/>
      <c r="T97" s="370"/>
      <c r="U97" s="365"/>
      <c r="V97" s="368"/>
      <c r="W97" s="365"/>
      <c r="X97" s="77">
        <f t="shared" si="3"/>
        <v>0</v>
      </c>
      <c r="Y97" s="556"/>
      <c r="Z97" s="78" t="s">
        <v>131</v>
      </c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</row>
    <row r="98" spans="1:51" s="79" customFormat="1" ht="27.75" customHeight="1">
      <c r="A98" s="611" t="s">
        <v>153</v>
      </c>
      <c r="B98" s="612"/>
      <c r="C98" s="165"/>
      <c r="D98" s="166"/>
      <c r="E98" s="166"/>
      <c r="F98" s="166"/>
      <c r="G98" s="166"/>
      <c r="H98" s="167"/>
      <c r="I98" s="168"/>
      <c r="J98" s="169"/>
      <c r="K98" s="169"/>
      <c r="L98" s="170"/>
      <c r="M98" s="169">
        <f>SUM(M99:M118)</f>
        <v>0.528768</v>
      </c>
      <c r="N98" s="169"/>
      <c r="O98" s="167">
        <f>SUM(O99:O118)</f>
        <v>52</v>
      </c>
      <c r="P98" s="171">
        <f>SUM(P99:P118)</f>
        <v>0</v>
      </c>
      <c r="Q98" s="172"/>
      <c r="R98" s="173">
        <f>SUM(R99:R118)</f>
        <v>0</v>
      </c>
      <c r="S98" s="169"/>
      <c r="T98" s="167">
        <f>SUM(T99:T118)</f>
        <v>39</v>
      </c>
      <c r="U98" s="171">
        <f>SUM(U99:U118)</f>
        <v>0</v>
      </c>
      <c r="V98" s="172"/>
      <c r="W98" s="173">
        <f>SUM(W99:W118)</f>
        <v>0</v>
      </c>
      <c r="X98" s="173">
        <f>SUM(X99:X118)</f>
        <v>0.528768</v>
      </c>
      <c r="Y98" s="563"/>
      <c r="Z98" s="78" t="s">
        <v>131</v>
      </c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</row>
    <row r="99" spans="1:51" s="163" customFormat="1" ht="27" customHeight="1">
      <c r="A99" s="175" t="s">
        <v>54</v>
      </c>
      <c r="B99" s="176"/>
      <c r="C99" s="175" t="s">
        <v>154</v>
      </c>
      <c r="D99" s="418">
        <v>1.2</v>
      </c>
      <c r="E99" s="418">
        <v>0.92</v>
      </c>
      <c r="F99" s="418"/>
      <c r="G99" s="418"/>
      <c r="H99" s="419">
        <v>2</v>
      </c>
      <c r="I99" s="420">
        <v>6</v>
      </c>
      <c r="J99" s="421"/>
      <c r="K99" s="421"/>
      <c r="L99" s="421"/>
      <c r="M99" s="421"/>
      <c r="N99" s="422"/>
      <c r="O99" s="423"/>
      <c r="P99" s="421"/>
      <c r="Q99" s="424"/>
      <c r="R99" s="421"/>
      <c r="S99" s="425">
        <v>3</v>
      </c>
      <c r="T99" s="426">
        <v>15</v>
      </c>
      <c r="U99" s="424"/>
      <c r="V99" s="424"/>
      <c r="W99" s="424"/>
      <c r="X99" s="177">
        <f aca="true" t="shared" si="4" ref="X99:X106">M99+R99+W99</f>
        <v>0</v>
      </c>
      <c r="Y99" s="556"/>
      <c r="Z99" s="174"/>
      <c r="AA99" s="85">
        <f>+M98+R98+W98</f>
        <v>0.528768</v>
      </c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</row>
    <row r="100" spans="1:26" s="162" customFormat="1" ht="27.75" customHeight="1">
      <c r="A100" s="175" t="s">
        <v>54</v>
      </c>
      <c r="B100" s="176"/>
      <c r="C100" s="175"/>
      <c r="D100" s="427"/>
      <c r="E100" s="427"/>
      <c r="F100" s="427"/>
      <c r="G100" s="427"/>
      <c r="H100" s="419"/>
      <c r="I100" s="420"/>
      <c r="J100" s="421"/>
      <c r="K100" s="421"/>
      <c r="L100" s="421"/>
      <c r="M100" s="421"/>
      <c r="N100" s="422"/>
      <c r="O100" s="423"/>
      <c r="P100" s="421"/>
      <c r="Q100" s="424"/>
      <c r="R100" s="421"/>
      <c r="S100" s="425"/>
      <c r="T100" s="426"/>
      <c r="U100" s="424"/>
      <c r="V100" s="424"/>
      <c r="W100" s="424"/>
      <c r="X100" s="177">
        <f t="shared" si="4"/>
        <v>0</v>
      </c>
      <c r="Y100" s="556"/>
      <c r="Z100" s="178" t="s">
        <v>155</v>
      </c>
    </row>
    <row r="101" spans="1:51" s="162" customFormat="1" ht="27.75" customHeight="1">
      <c r="A101" s="175" t="s">
        <v>54</v>
      </c>
      <c r="B101" s="176"/>
      <c r="C101" s="175"/>
      <c r="D101" s="427"/>
      <c r="E101" s="427"/>
      <c r="F101" s="427"/>
      <c r="G101" s="427"/>
      <c r="H101" s="428"/>
      <c r="I101" s="420"/>
      <c r="J101" s="429"/>
      <c r="K101" s="429"/>
      <c r="L101" s="430"/>
      <c r="M101" s="421"/>
      <c r="N101" s="422"/>
      <c r="O101" s="431"/>
      <c r="P101" s="421"/>
      <c r="Q101" s="424"/>
      <c r="R101" s="421"/>
      <c r="S101" s="425"/>
      <c r="T101" s="426"/>
      <c r="U101" s="424"/>
      <c r="V101" s="424"/>
      <c r="W101" s="424"/>
      <c r="X101" s="177">
        <f t="shared" si="4"/>
        <v>0</v>
      </c>
      <c r="Y101" s="556"/>
      <c r="Z101" s="178" t="s">
        <v>155</v>
      </c>
      <c r="AA101" s="179"/>
      <c r="AB101" s="180"/>
      <c r="AC101" s="180"/>
      <c r="AD101" s="181"/>
      <c r="AE101" s="181"/>
      <c r="AF101" s="181"/>
      <c r="AG101" s="182"/>
      <c r="AH101" s="181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</row>
    <row r="102" spans="1:51" s="162" customFormat="1" ht="27.75" customHeight="1">
      <c r="A102" s="175" t="s">
        <v>54</v>
      </c>
      <c r="B102" s="176"/>
      <c r="C102" s="175" t="s">
        <v>156</v>
      </c>
      <c r="D102" s="418">
        <v>1.41</v>
      </c>
      <c r="E102" s="418">
        <v>1.05</v>
      </c>
      <c r="F102" s="418">
        <v>1.42</v>
      </c>
      <c r="G102" s="418">
        <v>1.07</v>
      </c>
      <c r="H102" s="432"/>
      <c r="I102" s="420">
        <v>6</v>
      </c>
      <c r="J102" s="418">
        <v>1</v>
      </c>
      <c r="K102" s="433">
        <v>0.05</v>
      </c>
      <c r="L102" s="433">
        <v>24</v>
      </c>
      <c r="M102" s="421">
        <f>528768/1000000</f>
        <v>0.528768</v>
      </c>
      <c r="N102" s="422">
        <v>3</v>
      </c>
      <c r="O102" s="423">
        <v>8</v>
      </c>
      <c r="P102" s="421"/>
      <c r="Q102" s="421"/>
      <c r="R102" s="421"/>
      <c r="S102" s="425">
        <v>3</v>
      </c>
      <c r="T102" s="426">
        <v>15</v>
      </c>
      <c r="U102" s="424"/>
      <c r="V102" s="424"/>
      <c r="W102" s="424"/>
      <c r="X102" s="177">
        <f t="shared" si="4"/>
        <v>0.528768</v>
      </c>
      <c r="Y102" s="564"/>
      <c r="Z102" s="178" t="s">
        <v>155</v>
      </c>
      <c r="AA102" s="179"/>
      <c r="AB102" s="180"/>
      <c r="AC102" s="180"/>
      <c r="AD102" s="181"/>
      <c r="AE102" s="181"/>
      <c r="AF102" s="181"/>
      <c r="AG102" s="182"/>
      <c r="AH102" s="181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</row>
    <row r="103" spans="1:26" s="162" customFormat="1" ht="27.75" customHeight="1">
      <c r="A103" s="175" t="s">
        <v>54</v>
      </c>
      <c r="B103" s="176"/>
      <c r="C103" s="175" t="s">
        <v>158</v>
      </c>
      <c r="D103" s="434">
        <v>1.41</v>
      </c>
      <c r="E103" s="434">
        <v>1.17</v>
      </c>
      <c r="F103" s="434">
        <v>1.42</v>
      </c>
      <c r="G103" s="434">
        <v>1.17</v>
      </c>
      <c r="H103" s="428"/>
      <c r="I103" s="420"/>
      <c r="J103" s="429"/>
      <c r="K103" s="429"/>
      <c r="L103" s="430"/>
      <c r="M103" s="421"/>
      <c r="N103" s="422"/>
      <c r="O103" s="431"/>
      <c r="P103" s="421"/>
      <c r="Q103" s="424"/>
      <c r="R103" s="421"/>
      <c r="S103" s="425"/>
      <c r="T103" s="426"/>
      <c r="U103" s="421"/>
      <c r="V103" s="424"/>
      <c r="W103" s="435"/>
      <c r="X103" s="177">
        <f t="shared" si="4"/>
        <v>0</v>
      </c>
      <c r="Y103" s="556"/>
      <c r="Z103" s="178" t="s">
        <v>157</v>
      </c>
    </row>
    <row r="104" spans="1:26" s="162" customFormat="1" ht="27.75" customHeight="1">
      <c r="A104" s="175" t="s">
        <v>54</v>
      </c>
      <c r="B104" s="176"/>
      <c r="C104" s="175" t="s">
        <v>159</v>
      </c>
      <c r="D104" s="418"/>
      <c r="E104" s="418"/>
      <c r="F104" s="418"/>
      <c r="G104" s="418"/>
      <c r="H104" s="432"/>
      <c r="I104" s="432"/>
      <c r="J104" s="418"/>
      <c r="K104" s="418"/>
      <c r="L104" s="421"/>
      <c r="M104" s="421"/>
      <c r="N104" s="422"/>
      <c r="O104" s="431"/>
      <c r="P104" s="421"/>
      <c r="Q104" s="424"/>
      <c r="R104" s="421"/>
      <c r="S104" s="425"/>
      <c r="T104" s="426"/>
      <c r="U104" s="421"/>
      <c r="V104" s="424"/>
      <c r="W104" s="421"/>
      <c r="X104" s="177">
        <f t="shared" si="4"/>
        <v>0</v>
      </c>
      <c r="Y104" s="556"/>
      <c r="Z104" s="178"/>
    </row>
    <row r="105" spans="1:26" s="162" customFormat="1" ht="27.75" customHeight="1">
      <c r="A105" s="175" t="s">
        <v>54</v>
      </c>
      <c r="B105" s="176"/>
      <c r="C105" s="175" t="s">
        <v>161</v>
      </c>
      <c r="D105" s="427"/>
      <c r="E105" s="427"/>
      <c r="F105" s="427"/>
      <c r="G105" s="427"/>
      <c r="H105" s="428"/>
      <c r="I105" s="420"/>
      <c r="J105" s="429"/>
      <c r="K105" s="429"/>
      <c r="L105" s="430"/>
      <c r="M105" s="421"/>
      <c r="N105" s="422"/>
      <c r="O105" s="431"/>
      <c r="P105" s="421"/>
      <c r="Q105" s="424"/>
      <c r="R105" s="421"/>
      <c r="S105" s="425"/>
      <c r="T105" s="426"/>
      <c r="U105" s="421"/>
      <c r="V105" s="424"/>
      <c r="W105" s="435"/>
      <c r="X105" s="177">
        <f t="shared" si="4"/>
        <v>0</v>
      </c>
      <c r="Y105" s="556"/>
      <c r="Z105" s="178" t="s">
        <v>160</v>
      </c>
    </row>
    <row r="106" spans="1:26" s="162" customFormat="1" ht="27.75" customHeight="1">
      <c r="A106" s="175" t="s">
        <v>54</v>
      </c>
      <c r="B106" s="176"/>
      <c r="C106" s="175" t="s">
        <v>162</v>
      </c>
      <c r="D106" s="427"/>
      <c r="E106" s="427"/>
      <c r="F106" s="427"/>
      <c r="G106" s="427"/>
      <c r="H106" s="428"/>
      <c r="I106" s="420"/>
      <c r="J106" s="424"/>
      <c r="K106" s="424"/>
      <c r="L106" s="424"/>
      <c r="M106" s="424"/>
      <c r="N106" s="422"/>
      <c r="O106" s="431"/>
      <c r="P106" s="421"/>
      <c r="Q106" s="424"/>
      <c r="R106" s="421"/>
      <c r="S106" s="425"/>
      <c r="T106" s="426"/>
      <c r="U106" s="421"/>
      <c r="V106" s="424"/>
      <c r="W106" s="435"/>
      <c r="X106" s="177">
        <f t="shared" si="4"/>
        <v>0</v>
      </c>
      <c r="Y106" s="556"/>
      <c r="Z106" s="178" t="s">
        <v>160</v>
      </c>
    </row>
    <row r="107" spans="1:26" s="162" customFormat="1" ht="27.75" customHeight="1">
      <c r="A107" s="175" t="s">
        <v>39</v>
      </c>
      <c r="B107" s="176"/>
      <c r="C107" s="175" t="s">
        <v>50</v>
      </c>
      <c r="D107" s="436"/>
      <c r="E107" s="436"/>
      <c r="F107" s="436"/>
      <c r="G107" s="436"/>
      <c r="H107" s="419"/>
      <c r="I107" s="420"/>
      <c r="J107" s="421"/>
      <c r="K107" s="421"/>
      <c r="L107" s="421"/>
      <c r="M107" s="421"/>
      <c r="N107" s="437"/>
      <c r="O107" s="423"/>
      <c r="P107" s="429"/>
      <c r="Q107" s="430"/>
      <c r="R107" s="429"/>
      <c r="S107" s="425">
        <v>3</v>
      </c>
      <c r="T107" s="426">
        <v>2</v>
      </c>
      <c r="U107" s="424"/>
      <c r="V107" s="424"/>
      <c r="W107" s="421"/>
      <c r="X107" s="177">
        <f aca="true" t="shared" si="5" ref="X107:X118">M107+R107+W107</f>
        <v>0</v>
      </c>
      <c r="Y107" s="556"/>
      <c r="Z107" s="178" t="s">
        <v>160</v>
      </c>
    </row>
    <row r="108" spans="1:35" s="79" customFormat="1" ht="27.75" customHeight="1">
      <c r="A108" s="175" t="s">
        <v>39</v>
      </c>
      <c r="B108" s="176"/>
      <c r="C108" s="175" t="s">
        <v>53</v>
      </c>
      <c r="D108" s="436"/>
      <c r="E108" s="436"/>
      <c r="F108" s="436"/>
      <c r="G108" s="436"/>
      <c r="H108" s="419"/>
      <c r="I108" s="420"/>
      <c r="J108" s="421"/>
      <c r="K108" s="421"/>
      <c r="L108" s="421"/>
      <c r="M108" s="421"/>
      <c r="N108" s="437"/>
      <c r="O108" s="423"/>
      <c r="P108" s="429"/>
      <c r="Q108" s="430"/>
      <c r="R108" s="429"/>
      <c r="S108" s="425">
        <v>3</v>
      </c>
      <c r="T108" s="426">
        <v>2</v>
      </c>
      <c r="U108" s="424"/>
      <c r="V108" s="424"/>
      <c r="W108" s="424"/>
      <c r="X108" s="177">
        <f>M108+R108+W108</f>
        <v>0</v>
      </c>
      <c r="Y108" s="556"/>
      <c r="Z108" s="78"/>
      <c r="AD108" s="183"/>
      <c r="AE108" s="183"/>
      <c r="AF108" s="183"/>
      <c r="AG108" s="184"/>
      <c r="AH108" s="185"/>
      <c r="AI108" s="115"/>
    </row>
    <row r="109" spans="1:35" s="79" customFormat="1" ht="27.75" customHeight="1">
      <c r="A109" s="175" t="s">
        <v>108</v>
      </c>
      <c r="B109" s="176"/>
      <c r="C109" s="175" t="s">
        <v>163</v>
      </c>
      <c r="D109" s="438"/>
      <c r="E109" s="438"/>
      <c r="F109" s="439"/>
      <c r="G109" s="439"/>
      <c r="H109" s="440"/>
      <c r="I109" s="441"/>
      <c r="J109" s="421"/>
      <c r="K109" s="421"/>
      <c r="L109" s="421"/>
      <c r="M109" s="421"/>
      <c r="N109" s="422"/>
      <c r="O109" s="423"/>
      <c r="P109" s="421"/>
      <c r="Q109" s="421"/>
      <c r="R109" s="421"/>
      <c r="S109" s="425"/>
      <c r="T109" s="426"/>
      <c r="U109" s="421"/>
      <c r="V109" s="421"/>
      <c r="W109" s="421"/>
      <c r="X109" s="177">
        <f t="shared" si="5"/>
        <v>0</v>
      </c>
      <c r="Y109" s="565"/>
      <c r="Z109" s="78"/>
      <c r="AD109" s="183"/>
      <c r="AE109" s="183"/>
      <c r="AF109" s="183"/>
      <c r="AG109" s="184"/>
      <c r="AH109" s="185"/>
      <c r="AI109" s="115"/>
    </row>
    <row r="110" spans="1:51" s="162" customFormat="1" ht="27.75" customHeight="1">
      <c r="A110" s="175" t="s">
        <v>108</v>
      </c>
      <c r="B110" s="176"/>
      <c r="C110" s="175" t="s">
        <v>164</v>
      </c>
      <c r="D110" s="438"/>
      <c r="E110" s="438"/>
      <c r="F110" s="442"/>
      <c r="G110" s="443"/>
      <c r="H110" s="444"/>
      <c r="I110" s="445"/>
      <c r="J110" s="420"/>
      <c r="K110" s="420"/>
      <c r="L110" s="420"/>
      <c r="M110" s="420"/>
      <c r="N110" s="422"/>
      <c r="O110" s="367"/>
      <c r="P110" s="421"/>
      <c r="Q110" s="421"/>
      <c r="R110" s="421"/>
      <c r="S110" s="425"/>
      <c r="T110" s="426"/>
      <c r="U110" s="420"/>
      <c r="V110" s="420"/>
      <c r="W110" s="420"/>
      <c r="X110" s="177">
        <f t="shared" si="5"/>
        <v>0</v>
      </c>
      <c r="Y110" s="565"/>
      <c r="Z110" s="178"/>
      <c r="AA110" s="186"/>
      <c r="AB110" s="85"/>
      <c r="AC110" s="117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</row>
    <row r="111" spans="1:51" s="162" customFormat="1" ht="27.75" customHeight="1">
      <c r="A111" s="175" t="s">
        <v>108</v>
      </c>
      <c r="B111" s="176"/>
      <c r="C111" s="175" t="s">
        <v>124</v>
      </c>
      <c r="D111" s="438"/>
      <c r="E111" s="438"/>
      <c r="F111" s="439"/>
      <c r="G111" s="439"/>
      <c r="H111" s="440"/>
      <c r="I111" s="441"/>
      <c r="J111" s="421"/>
      <c r="K111" s="421"/>
      <c r="L111" s="421"/>
      <c r="M111" s="421"/>
      <c r="N111" s="422">
        <v>3</v>
      </c>
      <c r="O111" s="423">
        <v>2</v>
      </c>
      <c r="P111" s="421"/>
      <c r="Q111" s="421"/>
      <c r="R111" s="421"/>
      <c r="S111" s="425"/>
      <c r="T111" s="426"/>
      <c r="U111" s="421"/>
      <c r="V111" s="421"/>
      <c r="W111" s="421"/>
      <c r="X111" s="177">
        <f t="shared" si="5"/>
        <v>0</v>
      </c>
      <c r="Y111" s="565"/>
      <c r="Z111" s="178"/>
      <c r="AA111" s="186"/>
      <c r="AB111" s="85"/>
      <c r="AC111" s="117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</row>
    <row r="112" spans="1:51" s="162" customFormat="1" ht="27.75" customHeight="1">
      <c r="A112" s="175" t="s">
        <v>108</v>
      </c>
      <c r="B112" s="176"/>
      <c r="C112" s="175" t="s">
        <v>123</v>
      </c>
      <c r="D112" s="439"/>
      <c r="E112" s="439"/>
      <c r="F112" s="439"/>
      <c r="G112" s="439"/>
      <c r="H112" s="440"/>
      <c r="I112" s="441" t="s">
        <v>225</v>
      </c>
      <c r="J112" s="421"/>
      <c r="K112" s="421"/>
      <c r="L112" s="421"/>
      <c r="M112" s="421"/>
      <c r="N112" s="422">
        <v>1</v>
      </c>
      <c r="O112" s="423">
        <v>2</v>
      </c>
      <c r="P112" s="421"/>
      <c r="Q112" s="421"/>
      <c r="R112" s="421"/>
      <c r="S112" s="425"/>
      <c r="T112" s="426"/>
      <c r="U112" s="421"/>
      <c r="V112" s="421"/>
      <c r="W112" s="421"/>
      <c r="X112" s="177">
        <f t="shared" si="5"/>
        <v>0</v>
      </c>
      <c r="Y112" s="565"/>
      <c r="Z112" s="178"/>
      <c r="AA112" s="186"/>
      <c r="AB112" s="85"/>
      <c r="AC112" s="117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</row>
    <row r="113" spans="1:51" s="162" customFormat="1" ht="27.75" customHeight="1">
      <c r="A113" s="175" t="s">
        <v>128</v>
      </c>
      <c r="B113" s="176"/>
      <c r="C113" s="175" t="s">
        <v>165</v>
      </c>
      <c r="D113" s="446">
        <v>0.76</v>
      </c>
      <c r="E113" s="446">
        <v>0.59</v>
      </c>
      <c r="F113" s="446">
        <v>0.79</v>
      </c>
      <c r="G113" s="446">
        <v>0.55</v>
      </c>
      <c r="H113" s="419"/>
      <c r="I113" s="420">
        <v>6</v>
      </c>
      <c r="J113" s="424"/>
      <c r="K113" s="424"/>
      <c r="L113" s="424"/>
      <c r="M113" s="424"/>
      <c r="N113" s="422">
        <v>3</v>
      </c>
      <c r="O113" s="423">
        <v>20</v>
      </c>
      <c r="P113" s="424"/>
      <c r="Q113" s="424"/>
      <c r="R113" s="424"/>
      <c r="S113" s="447"/>
      <c r="T113" s="426"/>
      <c r="U113" s="421"/>
      <c r="V113" s="424"/>
      <c r="W113" s="435"/>
      <c r="X113" s="177">
        <f t="shared" si="5"/>
        <v>0</v>
      </c>
      <c r="Y113" s="556"/>
      <c r="Z113" s="178" t="s">
        <v>166</v>
      </c>
      <c r="AA113" s="186"/>
      <c r="AB113" s="85"/>
      <c r="AC113" s="117">
        <f>+G112</f>
        <v>0</v>
      </c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</row>
    <row r="114" spans="1:51" s="162" customFormat="1" ht="27.75" customHeight="1">
      <c r="A114" s="175" t="s">
        <v>128</v>
      </c>
      <c r="B114" s="176"/>
      <c r="C114" s="175" t="s">
        <v>167</v>
      </c>
      <c r="D114" s="446">
        <v>0.79</v>
      </c>
      <c r="E114" s="446">
        <v>0.45</v>
      </c>
      <c r="F114" s="446">
        <v>0.79</v>
      </c>
      <c r="G114" s="446">
        <v>0.47</v>
      </c>
      <c r="H114" s="428"/>
      <c r="I114" s="420">
        <v>6</v>
      </c>
      <c r="J114" s="424"/>
      <c r="K114" s="424"/>
      <c r="L114" s="424"/>
      <c r="M114" s="424"/>
      <c r="N114" s="422"/>
      <c r="O114" s="423"/>
      <c r="P114" s="421"/>
      <c r="Q114" s="424"/>
      <c r="R114" s="421"/>
      <c r="S114" s="425"/>
      <c r="T114" s="426"/>
      <c r="U114" s="421"/>
      <c r="V114" s="424"/>
      <c r="W114" s="435"/>
      <c r="X114" s="177">
        <f t="shared" si="5"/>
        <v>0</v>
      </c>
      <c r="Y114" s="556"/>
      <c r="Z114" s="178"/>
      <c r="AA114" s="186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</row>
    <row r="115" spans="1:51" s="162" customFormat="1" ht="27.75" customHeight="1">
      <c r="A115" s="175" t="s">
        <v>128</v>
      </c>
      <c r="B115" s="176"/>
      <c r="C115" s="175" t="s">
        <v>168</v>
      </c>
      <c r="D115" s="448">
        <v>0.46</v>
      </c>
      <c r="E115" s="448">
        <v>0.43</v>
      </c>
      <c r="F115" s="448">
        <v>0.53</v>
      </c>
      <c r="G115" s="448">
        <v>0.47</v>
      </c>
      <c r="H115" s="419"/>
      <c r="I115" s="420">
        <v>6</v>
      </c>
      <c r="J115" s="424"/>
      <c r="K115" s="424"/>
      <c r="L115" s="424"/>
      <c r="M115" s="424"/>
      <c r="N115" s="422">
        <v>3</v>
      </c>
      <c r="O115" s="423">
        <v>20</v>
      </c>
      <c r="P115" s="424"/>
      <c r="Q115" s="424"/>
      <c r="R115" s="424"/>
      <c r="S115" s="447"/>
      <c r="T115" s="426"/>
      <c r="U115" s="421"/>
      <c r="V115" s="424"/>
      <c r="W115" s="435"/>
      <c r="X115" s="177">
        <f t="shared" si="5"/>
        <v>0</v>
      </c>
      <c r="Y115" s="556"/>
      <c r="Z115" s="178" t="s">
        <v>169</v>
      </c>
      <c r="AA115" s="186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</row>
    <row r="116" spans="1:51" s="162" customFormat="1" ht="27.75" customHeight="1">
      <c r="A116" s="175" t="s">
        <v>128</v>
      </c>
      <c r="B116" s="176"/>
      <c r="C116" s="175" t="s">
        <v>170</v>
      </c>
      <c r="D116" s="427"/>
      <c r="E116" s="427"/>
      <c r="F116" s="427"/>
      <c r="G116" s="427"/>
      <c r="H116" s="428"/>
      <c r="I116" s="420"/>
      <c r="J116" s="429"/>
      <c r="K116" s="429"/>
      <c r="L116" s="430"/>
      <c r="M116" s="421"/>
      <c r="N116" s="422"/>
      <c r="O116" s="431"/>
      <c r="P116" s="421"/>
      <c r="Q116" s="424"/>
      <c r="R116" s="421"/>
      <c r="S116" s="425">
        <v>3</v>
      </c>
      <c r="T116" s="426">
        <v>2</v>
      </c>
      <c r="U116" s="424"/>
      <c r="V116" s="424"/>
      <c r="W116" s="424"/>
      <c r="X116" s="177">
        <f t="shared" si="5"/>
        <v>0</v>
      </c>
      <c r="Y116" s="556"/>
      <c r="Z116" s="178"/>
      <c r="AA116" s="186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</row>
    <row r="117" spans="1:51" s="162" customFormat="1" ht="27.75" customHeight="1">
      <c r="A117" s="175" t="s">
        <v>128</v>
      </c>
      <c r="B117" s="176"/>
      <c r="C117" s="175" t="s">
        <v>171</v>
      </c>
      <c r="D117" s="427"/>
      <c r="E117" s="427"/>
      <c r="F117" s="427"/>
      <c r="G117" s="427"/>
      <c r="H117" s="428"/>
      <c r="I117" s="420"/>
      <c r="J117" s="429"/>
      <c r="K117" s="429"/>
      <c r="L117" s="430"/>
      <c r="M117" s="421"/>
      <c r="N117" s="422"/>
      <c r="O117" s="431"/>
      <c r="P117" s="421"/>
      <c r="Q117" s="424"/>
      <c r="R117" s="421"/>
      <c r="S117" s="425">
        <v>3</v>
      </c>
      <c r="T117" s="426">
        <v>2</v>
      </c>
      <c r="U117" s="424"/>
      <c r="V117" s="424"/>
      <c r="W117" s="424"/>
      <c r="X117" s="177">
        <f t="shared" si="5"/>
        <v>0</v>
      </c>
      <c r="Y117" s="556"/>
      <c r="Z117" s="178"/>
      <c r="AA117" s="186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</row>
    <row r="118" spans="1:51" s="162" customFormat="1" ht="27.75" customHeight="1">
      <c r="A118" s="175" t="s">
        <v>128</v>
      </c>
      <c r="B118" s="176"/>
      <c r="C118" s="175" t="s">
        <v>172</v>
      </c>
      <c r="D118" s="427"/>
      <c r="E118" s="427"/>
      <c r="F118" s="427"/>
      <c r="G118" s="427"/>
      <c r="H118" s="428"/>
      <c r="I118" s="420"/>
      <c r="J118" s="429"/>
      <c r="K118" s="429"/>
      <c r="L118" s="430"/>
      <c r="M118" s="421"/>
      <c r="N118" s="422"/>
      <c r="O118" s="431"/>
      <c r="P118" s="421"/>
      <c r="Q118" s="424"/>
      <c r="R118" s="421"/>
      <c r="S118" s="425">
        <v>3</v>
      </c>
      <c r="T118" s="426">
        <v>1</v>
      </c>
      <c r="U118" s="424"/>
      <c r="V118" s="424"/>
      <c r="W118" s="424"/>
      <c r="X118" s="177">
        <f t="shared" si="5"/>
        <v>0</v>
      </c>
      <c r="Y118" s="556"/>
      <c r="Z118" s="178" t="s">
        <v>169</v>
      </c>
      <c r="AA118" s="186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</row>
    <row r="119" spans="1:51" s="162" customFormat="1" ht="27.75" customHeight="1">
      <c r="A119" s="188" t="s">
        <v>173</v>
      </c>
      <c r="B119" s="189"/>
      <c r="C119" s="190"/>
      <c r="D119" s="191"/>
      <c r="E119" s="191"/>
      <c r="F119" s="191"/>
      <c r="G119" s="191"/>
      <c r="H119" s="192"/>
      <c r="I119" s="193"/>
      <c r="J119" s="193"/>
      <c r="K119" s="193"/>
      <c r="L119" s="194"/>
      <c r="M119" s="193">
        <f>M120+M215+M297</f>
        <v>-1.543398</v>
      </c>
      <c r="N119" s="193"/>
      <c r="O119" s="192">
        <f>O120+O215+O297</f>
        <v>189</v>
      </c>
      <c r="P119" s="195">
        <f>P120+P215</f>
        <v>0</v>
      </c>
      <c r="Q119" s="196"/>
      <c r="R119" s="193">
        <f>R120+R215+R297</f>
        <v>0</v>
      </c>
      <c r="S119" s="193"/>
      <c r="T119" s="192">
        <f>T120+T215+T297</f>
        <v>114</v>
      </c>
      <c r="U119" s="192">
        <f>U120+U215+U297</f>
        <v>0</v>
      </c>
      <c r="V119" s="196"/>
      <c r="W119" s="193">
        <f>W120+W215+W297</f>
        <v>0</v>
      </c>
      <c r="X119" s="193">
        <f>X120+X218+X298</f>
        <v>-1.543398</v>
      </c>
      <c r="Y119" s="566"/>
      <c r="Z119" s="187"/>
      <c r="AA119" s="186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</row>
    <row r="120" spans="1:51" s="161" customFormat="1" ht="41.25" customHeight="1">
      <c r="A120" s="596" t="s">
        <v>174</v>
      </c>
      <c r="B120" s="597"/>
      <c r="C120" s="122"/>
      <c r="D120" s="123"/>
      <c r="E120" s="123"/>
      <c r="F120" s="123"/>
      <c r="G120" s="123"/>
      <c r="H120" s="124"/>
      <c r="I120" s="125"/>
      <c r="J120" s="125"/>
      <c r="K120" s="125"/>
      <c r="L120" s="126"/>
      <c r="M120" s="127">
        <f>SUM(M121:M214)</f>
        <v>-1.543398</v>
      </c>
      <c r="N120" s="125"/>
      <c r="O120" s="128">
        <f>SUM(O121:O214)</f>
        <v>132</v>
      </c>
      <c r="P120" s="128">
        <f>SUM(P121:P214)</f>
        <v>0</v>
      </c>
      <c r="Q120" s="199"/>
      <c r="R120" s="127">
        <f>SUM(R121:R214)</f>
        <v>0</v>
      </c>
      <c r="S120" s="125"/>
      <c r="T120" s="128">
        <f>SUM(T121:T214)</f>
        <v>83</v>
      </c>
      <c r="U120" s="128">
        <f>SUM(U121:U214)</f>
        <v>0</v>
      </c>
      <c r="V120" s="130"/>
      <c r="W120" s="127">
        <f>SUM(W121:W214)</f>
        <v>0</v>
      </c>
      <c r="X120" s="200">
        <f>M120+R120+W120</f>
        <v>-1.543398</v>
      </c>
      <c r="Y120" s="563"/>
      <c r="Z120" s="197"/>
      <c r="AA120" s="198">
        <f>+M119+R119+W119</f>
        <v>-1.543398</v>
      </c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</row>
    <row r="121" spans="1:27" s="79" customFormat="1" ht="33" customHeight="1">
      <c r="A121" s="298" t="s">
        <v>175</v>
      </c>
      <c r="B121" s="111">
        <v>1</v>
      </c>
      <c r="C121" s="298" t="s">
        <v>176</v>
      </c>
      <c r="D121" s="449">
        <v>1.75</v>
      </c>
      <c r="E121" s="449">
        <v>1.5</v>
      </c>
      <c r="F121" s="449">
        <v>1.75</v>
      </c>
      <c r="G121" s="449">
        <v>1.4</v>
      </c>
      <c r="H121" s="363">
        <v>1</v>
      </c>
      <c r="I121" s="372">
        <v>6</v>
      </c>
      <c r="J121" s="364"/>
      <c r="K121" s="372"/>
      <c r="L121" s="372"/>
      <c r="M121" s="372"/>
      <c r="N121" s="372">
        <v>3</v>
      </c>
      <c r="O121" s="363">
        <v>8</v>
      </c>
      <c r="P121" s="364"/>
      <c r="Q121" s="364"/>
      <c r="R121" s="364"/>
      <c r="S121" s="450"/>
      <c r="T121" s="363"/>
      <c r="U121" s="372"/>
      <c r="V121" s="372"/>
      <c r="W121" s="372"/>
      <c r="X121" s="329">
        <f>M121+R121+W121</f>
        <v>0</v>
      </c>
      <c r="Y121" s="567"/>
      <c r="Z121" s="132"/>
      <c r="AA121" s="117" t="e">
        <f>SUM(X121:X218)</f>
        <v>#VALUE!</v>
      </c>
    </row>
    <row r="122" spans="1:27" s="109" customFormat="1" ht="27.75" customHeight="1">
      <c r="A122" s="298" t="s">
        <v>175</v>
      </c>
      <c r="B122" s="111">
        <v>2</v>
      </c>
      <c r="C122" s="298" t="s">
        <v>178</v>
      </c>
      <c r="D122" s="449">
        <v>1.05</v>
      </c>
      <c r="E122" s="449">
        <v>0.97</v>
      </c>
      <c r="F122" s="449">
        <v>1.05</v>
      </c>
      <c r="G122" s="449">
        <v>0.95</v>
      </c>
      <c r="H122" s="363">
        <v>1</v>
      </c>
      <c r="I122" s="372">
        <v>4</v>
      </c>
      <c r="J122" s="364"/>
      <c r="K122" s="372"/>
      <c r="L122" s="372"/>
      <c r="M122" s="372"/>
      <c r="N122" s="366"/>
      <c r="O122" s="367"/>
      <c r="P122" s="364"/>
      <c r="Q122" s="372"/>
      <c r="R122" s="364"/>
      <c r="S122" s="369">
        <v>3</v>
      </c>
      <c r="T122" s="370">
        <v>2</v>
      </c>
      <c r="U122" s="364"/>
      <c r="V122" s="364"/>
      <c r="W122" s="364"/>
      <c r="X122" s="77">
        <f aca="true" t="shared" si="6" ref="X122:X134">M122+R122+W122</f>
        <v>0</v>
      </c>
      <c r="Y122" s="567"/>
      <c r="Z122" s="112"/>
      <c r="AA122" s="315" t="s">
        <v>177</v>
      </c>
    </row>
    <row r="123" spans="1:27" s="109" customFormat="1" ht="27.75" customHeight="1">
      <c r="A123" s="298" t="s">
        <v>175</v>
      </c>
      <c r="B123" s="111">
        <v>3</v>
      </c>
      <c r="C123" s="298" t="s">
        <v>179</v>
      </c>
      <c r="D123" s="449">
        <v>1.26</v>
      </c>
      <c r="E123" s="449">
        <v>1.14</v>
      </c>
      <c r="F123" s="449">
        <v>1.35</v>
      </c>
      <c r="G123" s="449">
        <v>1.11</v>
      </c>
      <c r="H123" s="363">
        <v>1</v>
      </c>
      <c r="I123" s="372">
        <v>6</v>
      </c>
      <c r="J123" s="364"/>
      <c r="K123" s="372"/>
      <c r="L123" s="372"/>
      <c r="M123" s="372"/>
      <c r="N123" s="366">
        <v>3</v>
      </c>
      <c r="O123" s="367">
        <v>4</v>
      </c>
      <c r="P123" s="364"/>
      <c r="Q123" s="372"/>
      <c r="R123" s="372"/>
      <c r="S123" s="369">
        <v>3</v>
      </c>
      <c r="T123" s="370">
        <v>4</v>
      </c>
      <c r="U123" s="364"/>
      <c r="V123" s="364"/>
      <c r="W123" s="364"/>
      <c r="X123" s="77">
        <f t="shared" si="6"/>
        <v>0</v>
      </c>
      <c r="Y123" s="567"/>
      <c r="Z123" s="112"/>
      <c r="AA123" s="315" t="s">
        <v>177</v>
      </c>
    </row>
    <row r="124" spans="1:27" s="109" customFormat="1" ht="27.75" customHeight="1">
      <c r="A124" s="298" t="s">
        <v>175</v>
      </c>
      <c r="B124" s="111">
        <v>4</v>
      </c>
      <c r="C124" s="298" t="s">
        <v>180</v>
      </c>
      <c r="D124" s="449">
        <v>1</v>
      </c>
      <c r="E124" s="449">
        <v>1.04</v>
      </c>
      <c r="F124" s="449">
        <v>0.98</v>
      </c>
      <c r="G124" s="449">
        <v>1</v>
      </c>
      <c r="H124" s="363">
        <v>0.84</v>
      </c>
      <c r="I124" s="372">
        <v>6</v>
      </c>
      <c r="J124" s="364"/>
      <c r="K124" s="372"/>
      <c r="L124" s="372"/>
      <c r="M124" s="372"/>
      <c r="N124" s="366"/>
      <c r="O124" s="367"/>
      <c r="P124" s="364"/>
      <c r="Q124" s="364"/>
      <c r="R124" s="364"/>
      <c r="S124" s="369">
        <v>3</v>
      </c>
      <c r="T124" s="370">
        <v>4</v>
      </c>
      <c r="U124" s="364"/>
      <c r="V124" s="364"/>
      <c r="W124" s="364"/>
      <c r="X124" s="77">
        <f t="shared" si="6"/>
        <v>0</v>
      </c>
      <c r="Y124" s="567"/>
      <c r="Z124" s="112"/>
      <c r="AA124" s="315" t="s">
        <v>177</v>
      </c>
    </row>
    <row r="125" spans="1:27" s="109" customFormat="1" ht="27.75" customHeight="1">
      <c r="A125" s="298" t="s">
        <v>175</v>
      </c>
      <c r="B125" s="111">
        <v>5</v>
      </c>
      <c r="C125" s="298" t="s">
        <v>181</v>
      </c>
      <c r="D125" s="449">
        <v>1.05</v>
      </c>
      <c r="E125" s="449">
        <v>1.1</v>
      </c>
      <c r="F125" s="449">
        <v>0.98</v>
      </c>
      <c r="G125" s="449">
        <v>1</v>
      </c>
      <c r="H125" s="363">
        <v>1</v>
      </c>
      <c r="I125" s="372">
        <v>6</v>
      </c>
      <c r="J125" s="364"/>
      <c r="K125" s="372"/>
      <c r="L125" s="372"/>
      <c r="M125" s="372"/>
      <c r="N125" s="366"/>
      <c r="O125" s="367"/>
      <c r="P125" s="364"/>
      <c r="Q125" s="372"/>
      <c r="R125" s="364"/>
      <c r="S125" s="369">
        <v>3</v>
      </c>
      <c r="T125" s="370">
        <v>4</v>
      </c>
      <c r="U125" s="372"/>
      <c r="V125" s="372"/>
      <c r="W125" s="372"/>
      <c r="X125" s="77">
        <f>M125+R125+W125</f>
        <v>0</v>
      </c>
      <c r="Y125" s="568"/>
      <c r="Z125" s="112"/>
      <c r="AA125" s="315" t="s">
        <v>177</v>
      </c>
    </row>
    <row r="126" spans="1:27" s="109" customFormat="1" ht="27.75" customHeight="1">
      <c r="A126" s="298" t="s">
        <v>182</v>
      </c>
      <c r="B126" s="111">
        <v>1</v>
      </c>
      <c r="C126" s="298" t="s">
        <v>183</v>
      </c>
      <c r="D126" s="451">
        <v>1.13</v>
      </c>
      <c r="E126" s="451">
        <v>1.12</v>
      </c>
      <c r="F126" s="451">
        <v>1.08</v>
      </c>
      <c r="G126" s="451">
        <v>1.07</v>
      </c>
      <c r="H126" s="452">
        <v>2</v>
      </c>
      <c r="I126" s="453"/>
      <c r="J126" s="364">
        <v>1</v>
      </c>
      <c r="K126" s="364">
        <v>2</v>
      </c>
      <c r="L126" s="364">
        <v>22</v>
      </c>
      <c r="M126" s="364">
        <v>-0.87</v>
      </c>
      <c r="N126" s="395">
        <v>0</v>
      </c>
      <c r="O126" s="370"/>
      <c r="P126" s="364"/>
      <c r="Q126" s="372"/>
      <c r="R126" s="364"/>
      <c r="S126" s="364"/>
      <c r="T126" s="363"/>
      <c r="U126" s="454"/>
      <c r="V126" s="454"/>
      <c r="W126" s="454"/>
      <c r="X126" s="329">
        <f t="shared" si="6"/>
        <v>-0.87</v>
      </c>
      <c r="Y126" s="567" t="s">
        <v>393</v>
      </c>
      <c r="Z126" s="112"/>
      <c r="AA126" s="315" t="s">
        <v>177</v>
      </c>
    </row>
    <row r="127" spans="1:27" s="109" customFormat="1" ht="27.75" customHeight="1">
      <c r="A127" s="298" t="s">
        <v>182</v>
      </c>
      <c r="B127" s="111"/>
      <c r="C127" s="298" t="s">
        <v>184</v>
      </c>
      <c r="D127" s="455"/>
      <c r="E127" s="455"/>
      <c r="F127" s="455"/>
      <c r="G127" s="455"/>
      <c r="H127" s="363">
        <v>1</v>
      </c>
      <c r="I127" s="372"/>
      <c r="J127" s="365"/>
      <c r="K127" s="365"/>
      <c r="L127" s="365"/>
      <c r="M127" s="365"/>
      <c r="N127" s="366"/>
      <c r="O127" s="367"/>
      <c r="P127" s="365"/>
      <c r="Q127" s="368"/>
      <c r="R127" s="365"/>
      <c r="S127" s="369"/>
      <c r="T127" s="370"/>
      <c r="U127" s="365"/>
      <c r="V127" s="368"/>
      <c r="W127" s="368"/>
      <c r="X127" s="77">
        <f t="shared" si="6"/>
        <v>0</v>
      </c>
      <c r="Y127" s="556"/>
      <c r="Z127" s="112"/>
      <c r="AA127" s="315" t="s">
        <v>177</v>
      </c>
    </row>
    <row r="128" spans="1:27" s="79" customFormat="1" ht="27.75" customHeight="1">
      <c r="A128" s="298" t="s">
        <v>182</v>
      </c>
      <c r="B128" s="111"/>
      <c r="C128" s="298" t="s">
        <v>185</v>
      </c>
      <c r="D128" s="455"/>
      <c r="E128" s="455"/>
      <c r="F128" s="455"/>
      <c r="G128" s="455"/>
      <c r="H128" s="363">
        <v>8</v>
      </c>
      <c r="I128" s="372"/>
      <c r="J128" s="365"/>
      <c r="K128" s="365"/>
      <c r="L128" s="365"/>
      <c r="M128" s="365"/>
      <c r="N128" s="366">
        <v>3</v>
      </c>
      <c r="O128" s="367">
        <v>8</v>
      </c>
      <c r="P128" s="365"/>
      <c r="Q128" s="368"/>
      <c r="R128" s="365"/>
      <c r="S128" s="369">
        <v>3</v>
      </c>
      <c r="T128" s="370">
        <v>4</v>
      </c>
      <c r="U128" s="365"/>
      <c r="V128" s="365"/>
      <c r="W128" s="365"/>
      <c r="X128" s="77">
        <f t="shared" si="6"/>
        <v>0</v>
      </c>
      <c r="Y128" s="556"/>
      <c r="Z128" s="78"/>
      <c r="AA128" s="186" t="s">
        <v>177</v>
      </c>
    </row>
    <row r="129" spans="1:27" s="79" customFormat="1" ht="27.75" customHeight="1">
      <c r="A129" s="298" t="s">
        <v>182</v>
      </c>
      <c r="B129" s="111">
        <v>2</v>
      </c>
      <c r="C129" s="298" t="s">
        <v>186</v>
      </c>
      <c r="D129" s="456">
        <v>1.08</v>
      </c>
      <c r="E129" s="451">
        <v>1</v>
      </c>
      <c r="F129" s="456">
        <v>1.04</v>
      </c>
      <c r="G129" s="451">
        <v>0.97</v>
      </c>
      <c r="H129" s="363">
        <v>1</v>
      </c>
      <c r="I129" s="372">
        <v>6</v>
      </c>
      <c r="J129" s="365">
        <v>1</v>
      </c>
      <c r="K129" s="365">
        <v>0.2</v>
      </c>
      <c r="L129" s="365">
        <v>2</v>
      </c>
      <c r="M129" s="365">
        <v>-0.02</v>
      </c>
      <c r="N129" s="366">
        <v>1</v>
      </c>
      <c r="O129" s="367">
        <v>3</v>
      </c>
      <c r="P129" s="404"/>
      <c r="Q129" s="404"/>
      <c r="R129" s="404"/>
      <c r="S129" s="369">
        <v>3</v>
      </c>
      <c r="T129" s="370">
        <v>2</v>
      </c>
      <c r="U129" s="365"/>
      <c r="V129" s="365"/>
      <c r="W129" s="365"/>
      <c r="X129" s="77">
        <f t="shared" si="6"/>
        <v>-0.02</v>
      </c>
      <c r="Y129" s="564" t="s">
        <v>393</v>
      </c>
      <c r="Z129" s="78"/>
      <c r="AA129" s="186" t="s">
        <v>177</v>
      </c>
    </row>
    <row r="130" spans="1:27" s="79" customFormat="1" ht="27.75" customHeight="1">
      <c r="A130" s="298" t="s">
        <v>182</v>
      </c>
      <c r="B130" s="111"/>
      <c r="C130" s="298" t="s">
        <v>186</v>
      </c>
      <c r="D130" s="457"/>
      <c r="E130" s="455"/>
      <c r="F130" s="457"/>
      <c r="G130" s="455"/>
      <c r="H130" s="363"/>
      <c r="I130" s="372"/>
      <c r="J130" s="368"/>
      <c r="K130" s="365"/>
      <c r="L130" s="368"/>
      <c r="M130" s="365"/>
      <c r="N130" s="366"/>
      <c r="O130" s="367"/>
      <c r="P130" s="365"/>
      <c r="Q130" s="368"/>
      <c r="R130" s="365"/>
      <c r="S130" s="369"/>
      <c r="T130" s="370"/>
      <c r="U130" s="404"/>
      <c r="V130" s="404"/>
      <c r="W130" s="404"/>
      <c r="X130" s="77">
        <f t="shared" si="6"/>
        <v>0</v>
      </c>
      <c r="Y130" s="564"/>
      <c r="Z130" s="78"/>
      <c r="AA130" s="186" t="s">
        <v>187</v>
      </c>
    </row>
    <row r="131" spans="1:29" s="79" customFormat="1" ht="27.75" customHeight="1">
      <c r="A131" s="298" t="s">
        <v>182</v>
      </c>
      <c r="B131" s="111">
        <v>3</v>
      </c>
      <c r="C131" s="298" t="s">
        <v>188</v>
      </c>
      <c r="D131" s="451">
        <v>0.8</v>
      </c>
      <c r="E131" s="451">
        <v>0.86</v>
      </c>
      <c r="F131" s="451">
        <v>0.78</v>
      </c>
      <c r="G131" s="451">
        <v>0.84</v>
      </c>
      <c r="H131" s="363">
        <v>3</v>
      </c>
      <c r="I131" s="364"/>
      <c r="J131" s="365"/>
      <c r="K131" s="365"/>
      <c r="L131" s="365"/>
      <c r="M131" s="365"/>
      <c r="N131" s="366">
        <v>3</v>
      </c>
      <c r="O131" s="367">
        <v>4</v>
      </c>
      <c r="P131" s="365"/>
      <c r="Q131" s="365"/>
      <c r="R131" s="365"/>
      <c r="S131" s="369">
        <v>3</v>
      </c>
      <c r="T131" s="370">
        <v>2</v>
      </c>
      <c r="U131" s="365"/>
      <c r="V131" s="368"/>
      <c r="W131" s="365"/>
      <c r="X131" s="77">
        <f t="shared" si="6"/>
        <v>0</v>
      </c>
      <c r="Y131" s="564"/>
      <c r="Z131" s="78"/>
      <c r="AA131" s="186"/>
      <c r="AB131" s="85"/>
      <c r="AC131" s="85"/>
    </row>
    <row r="132" spans="1:27" s="79" customFormat="1" ht="27.75" customHeight="1">
      <c r="A132" s="298" t="s">
        <v>182</v>
      </c>
      <c r="B132" s="111"/>
      <c r="C132" s="298" t="s">
        <v>188</v>
      </c>
      <c r="D132" s="455"/>
      <c r="E132" s="455"/>
      <c r="F132" s="455"/>
      <c r="G132" s="455"/>
      <c r="H132" s="363">
        <v>1</v>
      </c>
      <c r="I132" s="372"/>
      <c r="J132" s="365"/>
      <c r="K132" s="365"/>
      <c r="L132" s="368"/>
      <c r="M132" s="365"/>
      <c r="N132" s="366"/>
      <c r="O132" s="367"/>
      <c r="P132" s="404"/>
      <c r="Q132" s="404"/>
      <c r="R132" s="404"/>
      <c r="S132" s="369"/>
      <c r="T132" s="370"/>
      <c r="U132" s="404"/>
      <c r="V132" s="404"/>
      <c r="W132" s="404"/>
      <c r="X132" s="77">
        <f t="shared" si="6"/>
        <v>0</v>
      </c>
      <c r="Y132" s="556"/>
      <c r="Z132" s="78"/>
      <c r="AA132" s="186" t="s">
        <v>187</v>
      </c>
    </row>
    <row r="133" spans="1:27" s="79" customFormat="1" ht="27.75" customHeight="1">
      <c r="A133" s="298" t="s">
        <v>182</v>
      </c>
      <c r="B133" s="111">
        <v>4</v>
      </c>
      <c r="C133" s="298" t="s">
        <v>189</v>
      </c>
      <c r="D133" s="451">
        <v>0.79</v>
      </c>
      <c r="E133" s="451">
        <v>0.79</v>
      </c>
      <c r="F133" s="451">
        <v>0.75</v>
      </c>
      <c r="G133" s="451">
        <v>0.75</v>
      </c>
      <c r="H133" s="363">
        <v>1</v>
      </c>
      <c r="I133" s="372"/>
      <c r="J133" s="365"/>
      <c r="K133" s="365"/>
      <c r="L133" s="365"/>
      <c r="M133" s="365"/>
      <c r="N133" s="366">
        <v>3</v>
      </c>
      <c r="O133" s="367">
        <v>2</v>
      </c>
      <c r="P133" s="404"/>
      <c r="Q133" s="404"/>
      <c r="R133" s="404"/>
      <c r="S133" s="369"/>
      <c r="T133" s="370"/>
      <c r="U133" s="404"/>
      <c r="V133" s="404"/>
      <c r="W133" s="404"/>
      <c r="X133" s="77">
        <f t="shared" si="6"/>
        <v>0</v>
      </c>
      <c r="Y133" s="556"/>
      <c r="Z133" s="78"/>
      <c r="AA133" s="186"/>
    </row>
    <row r="134" spans="1:27" s="79" customFormat="1" ht="27.75" customHeight="1">
      <c r="A134" s="298" t="s">
        <v>182</v>
      </c>
      <c r="B134" s="111"/>
      <c r="C134" s="298" t="s">
        <v>189</v>
      </c>
      <c r="D134" s="455"/>
      <c r="E134" s="455"/>
      <c r="F134" s="455"/>
      <c r="G134" s="455"/>
      <c r="H134" s="363">
        <v>1</v>
      </c>
      <c r="I134" s="372"/>
      <c r="J134" s="368"/>
      <c r="K134" s="365"/>
      <c r="L134" s="368"/>
      <c r="M134" s="368"/>
      <c r="N134" s="366"/>
      <c r="O134" s="367"/>
      <c r="P134" s="368"/>
      <c r="Q134" s="368"/>
      <c r="R134" s="365"/>
      <c r="S134" s="369"/>
      <c r="T134" s="370"/>
      <c r="U134" s="404"/>
      <c r="V134" s="404"/>
      <c r="W134" s="404"/>
      <c r="X134" s="77">
        <f t="shared" si="6"/>
        <v>0</v>
      </c>
      <c r="Y134" s="569"/>
      <c r="Z134" s="78"/>
      <c r="AA134" s="186" t="s">
        <v>187</v>
      </c>
    </row>
    <row r="135" spans="1:27" s="79" customFormat="1" ht="27.75" customHeight="1">
      <c r="A135" s="298" t="s">
        <v>182</v>
      </c>
      <c r="B135" s="111">
        <v>5</v>
      </c>
      <c r="C135" s="298" t="s">
        <v>190</v>
      </c>
      <c r="D135" s="458">
        <v>0.78</v>
      </c>
      <c r="E135" s="458">
        <v>0.77</v>
      </c>
      <c r="F135" s="458">
        <v>0.74</v>
      </c>
      <c r="G135" s="458">
        <v>0.74</v>
      </c>
      <c r="H135" s="363"/>
      <c r="I135" s="372">
        <v>1</v>
      </c>
      <c r="J135" s="365">
        <v>1</v>
      </c>
      <c r="K135" s="365">
        <v>9</v>
      </c>
      <c r="L135" s="365">
        <v>-0.03</v>
      </c>
      <c r="M135" s="365">
        <v>-0.02</v>
      </c>
      <c r="N135" s="366"/>
      <c r="O135" s="367"/>
      <c r="P135" s="365"/>
      <c r="Q135" s="368"/>
      <c r="R135" s="404"/>
      <c r="S135" s="369"/>
      <c r="T135" s="370"/>
      <c r="U135" s="404"/>
      <c r="V135" s="404"/>
      <c r="W135" s="404"/>
      <c r="X135" s="77">
        <f aca="true" t="shared" si="7" ref="X135:X198">M135+R135+W135</f>
        <v>-0.02</v>
      </c>
      <c r="Y135" s="556" t="s">
        <v>393</v>
      </c>
      <c r="Z135" s="78"/>
      <c r="AA135" s="186"/>
    </row>
    <row r="136" spans="1:27" s="79" customFormat="1" ht="27.75" customHeight="1">
      <c r="A136" s="298" t="s">
        <v>182</v>
      </c>
      <c r="B136" s="111"/>
      <c r="C136" s="298" t="s">
        <v>190</v>
      </c>
      <c r="D136" s="459"/>
      <c r="E136" s="362"/>
      <c r="F136" s="459"/>
      <c r="G136" s="362"/>
      <c r="H136" s="363">
        <v>1</v>
      </c>
      <c r="I136" s="372"/>
      <c r="J136" s="368"/>
      <c r="K136" s="368"/>
      <c r="L136" s="368"/>
      <c r="M136" s="368"/>
      <c r="N136" s="366"/>
      <c r="O136" s="367"/>
      <c r="P136" s="365"/>
      <c r="Q136" s="368"/>
      <c r="R136" s="365"/>
      <c r="S136" s="369"/>
      <c r="T136" s="370"/>
      <c r="U136" s="404"/>
      <c r="V136" s="404"/>
      <c r="W136" s="404"/>
      <c r="X136" s="77">
        <f t="shared" si="7"/>
        <v>0</v>
      </c>
      <c r="Y136" s="556"/>
      <c r="Z136" s="78"/>
      <c r="AA136" s="186"/>
    </row>
    <row r="137" spans="1:27" s="79" customFormat="1" ht="27.75" customHeight="1">
      <c r="A137" s="298" t="s">
        <v>191</v>
      </c>
      <c r="B137" s="111">
        <v>1</v>
      </c>
      <c r="C137" s="298" t="s">
        <v>192</v>
      </c>
      <c r="D137" s="460"/>
      <c r="E137" s="460"/>
      <c r="F137" s="460"/>
      <c r="G137" s="460"/>
      <c r="H137" s="461">
        <v>1</v>
      </c>
      <c r="I137" s="454"/>
      <c r="J137" s="454"/>
      <c r="K137" s="454"/>
      <c r="L137" s="372"/>
      <c r="M137" s="372"/>
      <c r="N137" s="462">
        <v>3</v>
      </c>
      <c r="O137" s="367">
        <v>8</v>
      </c>
      <c r="P137" s="364"/>
      <c r="Q137" s="364"/>
      <c r="R137" s="364"/>
      <c r="S137" s="463"/>
      <c r="T137" s="464"/>
      <c r="U137" s="465"/>
      <c r="V137" s="372"/>
      <c r="W137" s="465"/>
      <c r="X137" s="77">
        <f t="shared" si="7"/>
        <v>0</v>
      </c>
      <c r="Y137" s="559"/>
      <c r="Z137" s="78"/>
      <c r="AA137" s="186" t="s">
        <v>187</v>
      </c>
    </row>
    <row r="138" spans="1:27" s="109" customFormat="1" ht="27.75" customHeight="1">
      <c r="A138" s="298" t="s">
        <v>191</v>
      </c>
      <c r="B138" s="111"/>
      <c r="C138" s="298" t="s">
        <v>193</v>
      </c>
      <c r="D138" s="416"/>
      <c r="E138" s="362"/>
      <c r="F138" s="416"/>
      <c r="G138" s="362"/>
      <c r="H138" s="461"/>
      <c r="I138" s="454"/>
      <c r="J138" s="365"/>
      <c r="K138" s="404"/>
      <c r="L138" s="368"/>
      <c r="M138" s="368"/>
      <c r="N138" s="462"/>
      <c r="O138" s="367"/>
      <c r="P138" s="466"/>
      <c r="Q138" s="466"/>
      <c r="R138" s="365"/>
      <c r="S138" s="463">
        <v>3</v>
      </c>
      <c r="T138" s="464">
        <v>4</v>
      </c>
      <c r="U138" s="466"/>
      <c r="V138" s="368"/>
      <c r="W138" s="466"/>
      <c r="X138" s="77">
        <f t="shared" si="7"/>
        <v>0</v>
      </c>
      <c r="Y138" s="556"/>
      <c r="Z138" s="112"/>
      <c r="AA138" s="315"/>
    </row>
    <row r="139" spans="1:27" s="79" customFormat="1" ht="27.75" customHeight="1">
      <c r="A139" s="298" t="s">
        <v>191</v>
      </c>
      <c r="B139" s="111"/>
      <c r="C139" s="298" t="s">
        <v>194</v>
      </c>
      <c r="D139" s="467">
        <v>0.77</v>
      </c>
      <c r="E139" s="468">
        <v>0.8</v>
      </c>
      <c r="F139" s="467">
        <v>0.73</v>
      </c>
      <c r="G139" s="468">
        <v>0.76</v>
      </c>
      <c r="H139" s="461">
        <v>1</v>
      </c>
      <c r="I139" s="454">
        <v>6</v>
      </c>
      <c r="J139" s="364">
        <v>1</v>
      </c>
      <c r="K139" s="417">
        <v>3</v>
      </c>
      <c r="L139" s="417">
        <v>1</v>
      </c>
      <c r="M139" s="417">
        <f>-0.241812</f>
        <v>-0.241812</v>
      </c>
      <c r="N139" s="454"/>
      <c r="O139" s="363"/>
      <c r="P139" s="465"/>
      <c r="Q139" s="465"/>
      <c r="R139" s="364"/>
      <c r="S139" s="465"/>
      <c r="T139" s="461"/>
      <c r="U139" s="465"/>
      <c r="V139" s="372"/>
      <c r="W139" s="465"/>
      <c r="X139" s="329">
        <f t="shared" si="7"/>
        <v>-0.241812</v>
      </c>
      <c r="Y139" s="559" t="s">
        <v>393</v>
      </c>
      <c r="Z139" s="78"/>
      <c r="AA139" s="186"/>
    </row>
    <row r="140" spans="1:27" s="109" customFormat="1" ht="27.75" customHeight="1">
      <c r="A140" s="298" t="s">
        <v>191</v>
      </c>
      <c r="B140" s="111">
        <v>2</v>
      </c>
      <c r="C140" s="298" t="s">
        <v>195</v>
      </c>
      <c r="D140" s="469"/>
      <c r="E140" s="470"/>
      <c r="F140" s="469"/>
      <c r="G140" s="470"/>
      <c r="H140" s="461">
        <v>1</v>
      </c>
      <c r="I140" s="454">
        <v>4</v>
      </c>
      <c r="J140" s="365"/>
      <c r="K140" s="404"/>
      <c r="L140" s="368"/>
      <c r="M140" s="368"/>
      <c r="N140" s="462"/>
      <c r="O140" s="367"/>
      <c r="P140" s="466"/>
      <c r="Q140" s="466"/>
      <c r="R140" s="365"/>
      <c r="S140" s="463"/>
      <c r="T140" s="464"/>
      <c r="U140" s="466"/>
      <c r="V140" s="368"/>
      <c r="W140" s="466"/>
      <c r="X140" s="77">
        <f t="shared" si="7"/>
        <v>0</v>
      </c>
      <c r="Y140" s="556"/>
      <c r="Z140" s="112"/>
      <c r="AA140" s="315" t="s">
        <v>187</v>
      </c>
    </row>
    <row r="141" spans="1:27" s="79" customFormat="1" ht="27.75" customHeight="1">
      <c r="A141" s="298" t="s">
        <v>191</v>
      </c>
      <c r="B141" s="111">
        <v>3</v>
      </c>
      <c r="C141" s="298" t="s">
        <v>197</v>
      </c>
      <c r="D141" s="467">
        <v>0.66</v>
      </c>
      <c r="E141" s="468">
        <v>0.78</v>
      </c>
      <c r="F141" s="467">
        <v>0.64</v>
      </c>
      <c r="G141" s="468">
        <v>0.7</v>
      </c>
      <c r="H141" s="461">
        <v>1</v>
      </c>
      <c r="I141" s="454">
        <v>6</v>
      </c>
      <c r="J141" s="365">
        <v>1</v>
      </c>
      <c r="K141" s="389">
        <v>1</v>
      </c>
      <c r="L141" s="389">
        <v>4</v>
      </c>
      <c r="M141" s="389">
        <v>-0.068103</v>
      </c>
      <c r="N141" s="462"/>
      <c r="O141" s="367"/>
      <c r="P141" s="466"/>
      <c r="Q141" s="466"/>
      <c r="R141" s="365"/>
      <c r="S141" s="463"/>
      <c r="T141" s="464"/>
      <c r="U141" s="466"/>
      <c r="V141" s="368"/>
      <c r="W141" s="466"/>
      <c r="X141" s="77">
        <f t="shared" si="7"/>
        <v>-0.068103</v>
      </c>
      <c r="Y141" s="559" t="s">
        <v>393</v>
      </c>
      <c r="Z141" s="78"/>
      <c r="AA141" s="186" t="s">
        <v>187</v>
      </c>
    </row>
    <row r="142" spans="1:27" s="79" customFormat="1" ht="27.75" customHeight="1">
      <c r="A142" s="298" t="s">
        <v>191</v>
      </c>
      <c r="B142" s="111"/>
      <c r="C142" s="298" t="s">
        <v>198</v>
      </c>
      <c r="D142" s="471"/>
      <c r="E142" s="471"/>
      <c r="F142" s="471"/>
      <c r="G142" s="471"/>
      <c r="H142" s="461"/>
      <c r="I142" s="454"/>
      <c r="J142" s="365"/>
      <c r="K142" s="404"/>
      <c r="L142" s="368"/>
      <c r="M142" s="368"/>
      <c r="N142" s="462">
        <v>3</v>
      </c>
      <c r="O142" s="367">
        <v>6</v>
      </c>
      <c r="P142" s="466"/>
      <c r="Q142" s="466"/>
      <c r="R142" s="365"/>
      <c r="S142" s="463">
        <v>3</v>
      </c>
      <c r="T142" s="464">
        <v>4</v>
      </c>
      <c r="U142" s="466"/>
      <c r="V142" s="368"/>
      <c r="W142" s="466"/>
      <c r="X142" s="77">
        <f t="shared" si="7"/>
        <v>0</v>
      </c>
      <c r="Y142" s="556"/>
      <c r="Z142" s="78"/>
      <c r="AA142" s="186"/>
    </row>
    <row r="143" spans="1:27" s="79" customFormat="1" ht="27.75" customHeight="1">
      <c r="A143" s="298" t="s">
        <v>191</v>
      </c>
      <c r="B143" s="111">
        <v>4</v>
      </c>
      <c r="C143" s="298" t="s">
        <v>199</v>
      </c>
      <c r="D143" s="467"/>
      <c r="E143" s="468"/>
      <c r="F143" s="467"/>
      <c r="G143" s="468"/>
      <c r="H143" s="461">
        <v>1</v>
      </c>
      <c r="I143" s="454">
        <v>4</v>
      </c>
      <c r="J143" s="365"/>
      <c r="K143" s="404"/>
      <c r="L143" s="368"/>
      <c r="M143" s="368"/>
      <c r="N143" s="462"/>
      <c r="O143" s="367"/>
      <c r="P143" s="466"/>
      <c r="Q143" s="466"/>
      <c r="R143" s="365"/>
      <c r="S143" s="463"/>
      <c r="T143" s="464"/>
      <c r="U143" s="466"/>
      <c r="V143" s="368"/>
      <c r="W143" s="466"/>
      <c r="X143" s="77">
        <f t="shared" si="7"/>
        <v>0</v>
      </c>
      <c r="Y143" s="556"/>
      <c r="Z143" s="78"/>
      <c r="AA143" s="186" t="s">
        <v>196</v>
      </c>
    </row>
    <row r="144" spans="1:27" s="79" customFormat="1" ht="27.75" customHeight="1">
      <c r="A144" s="298" t="s">
        <v>191</v>
      </c>
      <c r="B144" s="111">
        <v>5</v>
      </c>
      <c r="C144" s="298" t="s">
        <v>200</v>
      </c>
      <c r="D144" s="467">
        <v>0.65</v>
      </c>
      <c r="E144" s="468">
        <v>0.84</v>
      </c>
      <c r="F144" s="467">
        <v>0.58</v>
      </c>
      <c r="G144" s="468">
        <v>0.82</v>
      </c>
      <c r="H144" s="461">
        <v>0.69</v>
      </c>
      <c r="I144" s="454">
        <v>6</v>
      </c>
      <c r="J144" s="365"/>
      <c r="K144" s="404"/>
      <c r="L144" s="389"/>
      <c r="M144" s="389"/>
      <c r="N144" s="462"/>
      <c r="O144" s="367"/>
      <c r="P144" s="466"/>
      <c r="Q144" s="466"/>
      <c r="R144" s="365"/>
      <c r="S144" s="463">
        <v>3</v>
      </c>
      <c r="T144" s="464">
        <v>3</v>
      </c>
      <c r="U144" s="466"/>
      <c r="V144" s="368"/>
      <c r="W144" s="466"/>
      <c r="X144" s="77">
        <f t="shared" si="7"/>
        <v>0</v>
      </c>
      <c r="Y144" s="556"/>
      <c r="Z144" s="78"/>
      <c r="AA144" s="186" t="s">
        <v>196</v>
      </c>
    </row>
    <row r="145" spans="1:27" s="79" customFormat="1" ht="27.75" customHeight="1">
      <c r="A145" s="298" t="s">
        <v>191</v>
      </c>
      <c r="B145" s="111"/>
      <c r="C145" s="298" t="s">
        <v>200</v>
      </c>
      <c r="D145" s="362"/>
      <c r="E145" s="362"/>
      <c r="F145" s="362"/>
      <c r="G145" s="362"/>
      <c r="H145" s="461"/>
      <c r="I145" s="454"/>
      <c r="J145" s="365"/>
      <c r="K145" s="404"/>
      <c r="L145" s="368"/>
      <c r="M145" s="472"/>
      <c r="N145" s="462"/>
      <c r="O145" s="367"/>
      <c r="P145" s="466"/>
      <c r="Q145" s="466"/>
      <c r="R145" s="365"/>
      <c r="S145" s="463"/>
      <c r="T145" s="464"/>
      <c r="U145" s="466"/>
      <c r="V145" s="368"/>
      <c r="W145" s="466"/>
      <c r="X145" s="77">
        <f t="shared" si="7"/>
        <v>0</v>
      </c>
      <c r="Y145" s="556"/>
      <c r="Z145" s="78"/>
      <c r="AA145" s="186"/>
    </row>
    <row r="146" spans="1:27" s="79" customFormat="1" ht="27.75" customHeight="1">
      <c r="A146" s="298" t="s">
        <v>191</v>
      </c>
      <c r="B146" s="111">
        <v>6</v>
      </c>
      <c r="C146" s="298" t="s">
        <v>201</v>
      </c>
      <c r="D146" s="362"/>
      <c r="E146" s="362"/>
      <c r="F146" s="362"/>
      <c r="G146" s="362"/>
      <c r="H146" s="461">
        <v>1</v>
      </c>
      <c r="I146" s="454">
        <v>6</v>
      </c>
      <c r="J146" s="365"/>
      <c r="K146" s="404"/>
      <c r="L146" s="368"/>
      <c r="M146" s="368"/>
      <c r="N146" s="462"/>
      <c r="O146" s="367"/>
      <c r="P146" s="466"/>
      <c r="Q146" s="466"/>
      <c r="R146" s="365"/>
      <c r="S146" s="463"/>
      <c r="T146" s="464"/>
      <c r="U146" s="466"/>
      <c r="V146" s="368"/>
      <c r="W146" s="466"/>
      <c r="X146" s="77">
        <f t="shared" si="7"/>
        <v>0</v>
      </c>
      <c r="Y146" s="556"/>
      <c r="Z146" s="78"/>
      <c r="AA146" s="186" t="s">
        <v>196</v>
      </c>
    </row>
    <row r="147" spans="1:27" s="79" customFormat="1" ht="27.75" customHeight="1">
      <c r="A147" s="298" t="s">
        <v>191</v>
      </c>
      <c r="B147" s="111">
        <v>7</v>
      </c>
      <c r="C147" s="298" t="s">
        <v>202</v>
      </c>
      <c r="D147" s="362"/>
      <c r="E147" s="362"/>
      <c r="F147" s="362"/>
      <c r="G147" s="362"/>
      <c r="H147" s="461">
        <v>1</v>
      </c>
      <c r="I147" s="454">
        <v>3</v>
      </c>
      <c r="J147" s="365"/>
      <c r="K147" s="404"/>
      <c r="L147" s="368"/>
      <c r="M147" s="368"/>
      <c r="N147" s="462"/>
      <c r="O147" s="367"/>
      <c r="P147" s="466"/>
      <c r="Q147" s="466"/>
      <c r="R147" s="365"/>
      <c r="S147" s="463"/>
      <c r="T147" s="464"/>
      <c r="U147" s="466"/>
      <c r="V147" s="368"/>
      <c r="W147" s="466"/>
      <c r="X147" s="77">
        <f t="shared" si="7"/>
        <v>0</v>
      </c>
      <c r="Y147" s="556"/>
      <c r="Z147" s="78"/>
      <c r="AA147" s="186" t="s">
        <v>196</v>
      </c>
    </row>
    <row r="148" spans="1:27" s="79" customFormat="1" ht="27.75" customHeight="1">
      <c r="A148" s="298" t="s">
        <v>191</v>
      </c>
      <c r="B148" s="111"/>
      <c r="C148" s="298"/>
      <c r="D148" s="362"/>
      <c r="E148" s="362"/>
      <c r="F148" s="362"/>
      <c r="G148" s="362"/>
      <c r="H148" s="461"/>
      <c r="I148" s="454"/>
      <c r="J148" s="365"/>
      <c r="K148" s="404"/>
      <c r="L148" s="368"/>
      <c r="M148" s="368"/>
      <c r="N148" s="462"/>
      <c r="O148" s="367"/>
      <c r="P148" s="466"/>
      <c r="Q148" s="466"/>
      <c r="R148" s="365"/>
      <c r="S148" s="463"/>
      <c r="T148" s="464"/>
      <c r="U148" s="466"/>
      <c r="V148" s="368"/>
      <c r="W148" s="466"/>
      <c r="X148" s="77">
        <f t="shared" si="7"/>
        <v>0</v>
      </c>
      <c r="Y148" s="556"/>
      <c r="Z148" s="78"/>
      <c r="AA148" s="186"/>
    </row>
    <row r="149" spans="1:27" s="79" customFormat="1" ht="27.75" customHeight="1">
      <c r="A149" s="298" t="s">
        <v>191</v>
      </c>
      <c r="B149" s="111">
        <v>8</v>
      </c>
      <c r="C149" s="298" t="s">
        <v>203</v>
      </c>
      <c r="D149" s="362"/>
      <c r="E149" s="362"/>
      <c r="F149" s="362"/>
      <c r="G149" s="362"/>
      <c r="H149" s="461">
        <v>1</v>
      </c>
      <c r="I149" s="454">
        <v>3</v>
      </c>
      <c r="J149" s="365"/>
      <c r="K149" s="404"/>
      <c r="L149" s="368"/>
      <c r="M149" s="368"/>
      <c r="N149" s="462"/>
      <c r="O149" s="367"/>
      <c r="P149" s="466"/>
      <c r="Q149" s="466"/>
      <c r="R149" s="365"/>
      <c r="S149" s="463"/>
      <c r="T149" s="464"/>
      <c r="U149" s="466"/>
      <c r="V149" s="368"/>
      <c r="W149" s="466"/>
      <c r="X149" s="77">
        <f t="shared" si="7"/>
        <v>0</v>
      </c>
      <c r="Y149" s="556"/>
      <c r="Z149" s="78"/>
      <c r="AA149" s="186" t="s">
        <v>196</v>
      </c>
    </row>
    <row r="150" spans="1:27" s="79" customFormat="1" ht="27.75" customHeight="1">
      <c r="A150" s="298" t="s">
        <v>191</v>
      </c>
      <c r="B150" s="111">
        <v>9</v>
      </c>
      <c r="C150" s="298" t="s">
        <v>204</v>
      </c>
      <c r="D150" s="362"/>
      <c r="E150" s="362"/>
      <c r="F150" s="362"/>
      <c r="G150" s="362"/>
      <c r="H150" s="461">
        <v>1</v>
      </c>
      <c r="I150" s="454">
        <v>4</v>
      </c>
      <c r="J150" s="365"/>
      <c r="K150" s="404"/>
      <c r="L150" s="368"/>
      <c r="M150" s="368"/>
      <c r="N150" s="462"/>
      <c r="O150" s="367"/>
      <c r="P150" s="466"/>
      <c r="Q150" s="466"/>
      <c r="R150" s="365"/>
      <c r="S150" s="463"/>
      <c r="T150" s="464"/>
      <c r="U150" s="466"/>
      <c r="V150" s="368"/>
      <c r="W150" s="466"/>
      <c r="X150" s="77">
        <f t="shared" si="7"/>
        <v>0</v>
      </c>
      <c r="Y150" s="556"/>
      <c r="Z150" s="78"/>
      <c r="AA150" s="186" t="s">
        <v>196</v>
      </c>
    </row>
    <row r="151" spans="1:27" s="79" customFormat="1" ht="27.75" customHeight="1">
      <c r="A151" s="298" t="s">
        <v>191</v>
      </c>
      <c r="B151" s="111"/>
      <c r="C151" s="298" t="s">
        <v>204</v>
      </c>
      <c r="D151" s="362"/>
      <c r="E151" s="362"/>
      <c r="F151" s="362"/>
      <c r="G151" s="362"/>
      <c r="H151" s="461"/>
      <c r="I151" s="454"/>
      <c r="J151" s="365"/>
      <c r="K151" s="404"/>
      <c r="L151" s="368"/>
      <c r="M151" s="368"/>
      <c r="N151" s="462"/>
      <c r="O151" s="367"/>
      <c r="P151" s="466"/>
      <c r="Q151" s="466"/>
      <c r="R151" s="365"/>
      <c r="S151" s="463"/>
      <c r="T151" s="464"/>
      <c r="U151" s="466"/>
      <c r="V151" s="368"/>
      <c r="W151" s="466"/>
      <c r="X151" s="77">
        <f t="shared" si="7"/>
        <v>0</v>
      </c>
      <c r="Y151" s="556"/>
      <c r="Z151" s="78"/>
      <c r="AA151" s="186"/>
    </row>
    <row r="152" spans="1:27" s="79" customFormat="1" ht="27.75" customHeight="1">
      <c r="A152" s="298" t="s">
        <v>191</v>
      </c>
      <c r="B152" s="111">
        <v>10</v>
      </c>
      <c r="C152" s="298" t="s">
        <v>205</v>
      </c>
      <c r="D152" s="362"/>
      <c r="E152" s="362"/>
      <c r="F152" s="362"/>
      <c r="G152" s="362"/>
      <c r="H152" s="461">
        <v>1</v>
      </c>
      <c r="I152" s="454">
        <v>4</v>
      </c>
      <c r="J152" s="365"/>
      <c r="K152" s="404"/>
      <c r="L152" s="368"/>
      <c r="M152" s="368"/>
      <c r="N152" s="462"/>
      <c r="O152" s="367"/>
      <c r="P152" s="466"/>
      <c r="Q152" s="466"/>
      <c r="R152" s="365"/>
      <c r="S152" s="463"/>
      <c r="T152" s="464"/>
      <c r="U152" s="466"/>
      <c r="V152" s="368"/>
      <c r="W152" s="466"/>
      <c r="X152" s="77">
        <f t="shared" si="7"/>
        <v>0</v>
      </c>
      <c r="Y152" s="556"/>
      <c r="Z152" s="78"/>
      <c r="AA152" s="186" t="s">
        <v>196</v>
      </c>
    </row>
    <row r="153" spans="1:27" s="79" customFormat="1" ht="27.75" customHeight="1">
      <c r="A153" s="298" t="s">
        <v>191</v>
      </c>
      <c r="B153" s="111">
        <v>11</v>
      </c>
      <c r="C153" s="298" t="s">
        <v>206</v>
      </c>
      <c r="D153" s="362"/>
      <c r="E153" s="362"/>
      <c r="F153" s="362"/>
      <c r="G153" s="362"/>
      <c r="H153" s="461">
        <v>1</v>
      </c>
      <c r="I153" s="454">
        <v>4</v>
      </c>
      <c r="J153" s="365"/>
      <c r="K153" s="404"/>
      <c r="L153" s="368"/>
      <c r="M153" s="368"/>
      <c r="N153" s="462"/>
      <c r="O153" s="367"/>
      <c r="P153" s="466"/>
      <c r="Q153" s="466"/>
      <c r="R153" s="365"/>
      <c r="S153" s="463">
        <v>3</v>
      </c>
      <c r="T153" s="464">
        <v>1</v>
      </c>
      <c r="U153" s="466"/>
      <c r="V153" s="368"/>
      <c r="W153" s="466"/>
      <c r="X153" s="77">
        <f t="shared" si="7"/>
        <v>0</v>
      </c>
      <c r="Y153" s="556"/>
      <c r="Z153" s="78"/>
      <c r="AA153" s="186" t="s">
        <v>196</v>
      </c>
    </row>
    <row r="154" spans="1:27" s="79" customFormat="1" ht="27.75" customHeight="1">
      <c r="A154" s="298" t="s">
        <v>191</v>
      </c>
      <c r="B154" s="111"/>
      <c r="C154" s="298" t="s">
        <v>206</v>
      </c>
      <c r="D154" s="362"/>
      <c r="E154" s="362"/>
      <c r="F154" s="362"/>
      <c r="G154" s="362"/>
      <c r="H154" s="461"/>
      <c r="I154" s="454"/>
      <c r="J154" s="365"/>
      <c r="K154" s="404"/>
      <c r="L154" s="368"/>
      <c r="M154" s="368"/>
      <c r="N154" s="462"/>
      <c r="O154" s="367"/>
      <c r="P154" s="466"/>
      <c r="Q154" s="466"/>
      <c r="R154" s="365"/>
      <c r="S154" s="463"/>
      <c r="T154" s="464"/>
      <c r="U154" s="466"/>
      <c r="V154" s="368"/>
      <c r="W154" s="466"/>
      <c r="X154" s="77">
        <f t="shared" si="7"/>
        <v>0</v>
      </c>
      <c r="Y154" s="556"/>
      <c r="Z154" s="78"/>
      <c r="AA154" s="186"/>
    </row>
    <row r="155" spans="1:27" s="79" customFormat="1" ht="27.75" customHeight="1">
      <c r="A155" s="298" t="s">
        <v>191</v>
      </c>
      <c r="B155" s="111">
        <v>12</v>
      </c>
      <c r="C155" s="298" t="s">
        <v>207</v>
      </c>
      <c r="D155" s="362"/>
      <c r="E155" s="362"/>
      <c r="F155" s="362"/>
      <c r="G155" s="362"/>
      <c r="H155" s="461">
        <v>2</v>
      </c>
      <c r="I155" s="454">
        <v>6</v>
      </c>
      <c r="J155" s="365"/>
      <c r="K155" s="404"/>
      <c r="L155" s="368"/>
      <c r="M155" s="368"/>
      <c r="N155" s="462"/>
      <c r="O155" s="367"/>
      <c r="P155" s="466"/>
      <c r="Q155" s="466"/>
      <c r="R155" s="365"/>
      <c r="S155" s="463">
        <v>3</v>
      </c>
      <c r="T155" s="464">
        <v>2</v>
      </c>
      <c r="U155" s="466"/>
      <c r="V155" s="368"/>
      <c r="W155" s="466"/>
      <c r="X155" s="77">
        <f t="shared" si="7"/>
        <v>0</v>
      </c>
      <c r="Y155" s="556"/>
      <c r="Z155" s="78"/>
      <c r="AA155" s="186" t="s">
        <v>196</v>
      </c>
    </row>
    <row r="156" spans="1:27" s="79" customFormat="1" ht="27.75" customHeight="1">
      <c r="A156" s="298" t="s">
        <v>191</v>
      </c>
      <c r="B156" s="111">
        <v>13</v>
      </c>
      <c r="C156" s="298" t="s">
        <v>208</v>
      </c>
      <c r="D156" s="362"/>
      <c r="E156" s="362"/>
      <c r="F156" s="362"/>
      <c r="G156" s="362"/>
      <c r="H156" s="461">
        <v>1</v>
      </c>
      <c r="I156" s="454">
        <v>4</v>
      </c>
      <c r="J156" s="365"/>
      <c r="K156" s="404"/>
      <c r="L156" s="368"/>
      <c r="M156" s="368"/>
      <c r="N156" s="462"/>
      <c r="O156" s="367"/>
      <c r="P156" s="466"/>
      <c r="Q156" s="466"/>
      <c r="R156" s="365"/>
      <c r="S156" s="463"/>
      <c r="T156" s="464"/>
      <c r="U156" s="466"/>
      <c r="V156" s="368"/>
      <c r="W156" s="466"/>
      <c r="X156" s="77">
        <f t="shared" si="7"/>
        <v>0</v>
      </c>
      <c r="Y156" s="556"/>
      <c r="Z156" s="78"/>
      <c r="AA156" s="186" t="s">
        <v>196</v>
      </c>
    </row>
    <row r="157" spans="1:27" s="79" customFormat="1" ht="27.75" customHeight="1">
      <c r="A157" s="298" t="s">
        <v>191</v>
      </c>
      <c r="B157" s="111"/>
      <c r="C157" s="298" t="s">
        <v>208</v>
      </c>
      <c r="D157" s="362"/>
      <c r="E157" s="362"/>
      <c r="F157" s="362"/>
      <c r="G157" s="362"/>
      <c r="H157" s="461"/>
      <c r="I157" s="454"/>
      <c r="J157" s="365"/>
      <c r="K157" s="404"/>
      <c r="L157" s="368"/>
      <c r="M157" s="368"/>
      <c r="N157" s="462"/>
      <c r="O157" s="367"/>
      <c r="P157" s="466"/>
      <c r="Q157" s="466"/>
      <c r="R157" s="365"/>
      <c r="S157" s="463"/>
      <c r="T157" s="464"/>
      <c r="U157" s="466"/>
      <c r="V157" s="368"/>
      <c r="W157" s="466"/>
      <c r="X157" s="77">
        <f t="shared" si="7"/>
        <v>0</v>
      </c>
      <c r="Y157" s="556"/>
      <c r="Z157" s="78"/>
      <c r="AA157" s="186"/>
    </row>
    <row r="158" spans="1:27" s="79" customFormat="1" ht="27.75" customHeight="1">
      <c r="A158" s="298" t="s">
        <v>191</v>
      </c>
      <c r="B158" s="111">
        <v>14</v>
      </c>
      <c r="C158" s="298" t="s">
        <v>209</v>
      </c>
      <c r="D158" s="362"/>
      <c r="E158" s="362"/>
      <c r="F158" s="362"/>
      <c r="G158" s="362"/>
      <c r="H158" s="461">
        <v>1</v>
      </c>
      <c r="I158" s="454">
        <v>3</v>
      </c>
      <c r="J158" s="365"/>
      <c r="K158" s="404"/>
      <c r="L158" s="368"/>
      <c r="M158" s="368"/>
      <c r="N158" s="462"/>
      <c r="O158" s="367"/>
      <c r="P158" s="466"/>
      <c r="Q158" s="466"/>
      <c r="R158" s="365"/>
      <c r="S158" s="463"/>
      <c r="T158" s="464"/>
      <c r="U158" s="466"/>
      <c r="V158" s="368"/>
      <c r="W158" s="466"/>
      <c r="X158" s="77">
        <f t="shared" si="7"/>
        <v>0</v>
      </c>
      <c r="Y158" s="556"/>
      <c r="Z158" s="78"/>
      <c r="AA158" s="186" t="s">
        <v>196</v>
      </c>
    </row>
    <row r="159" spans="1:27" s="79" customFormat="1" ht="27.75" customHeight="1">
      <c r="A159" s="298" t="s">
        <v>191</v>
      </c>
      <c r="B159" s="111">
        <v>15</v>
      </c>
      <c r="C159" s="298" t="s">
        <v>210</v>
      </c>
      <c r="D159" s="362"/>
      <c r="E159" s="362"/>
      <c r="F159" s="362"/>
      <c r="G159" s="362"/>
      <c r="H159" s="461">
        <v>1</v>
      </c>
      <c r="I159" s="454">
        <v>4</v>
      </c>
      <c r="J159" s="365"/>
      <c r="K159" s="404"/>
      <c r="L159" s="368"/>
      <c r="M159" s="368"/>
      <c r="N159" s="462"/>
      <c r="O159" s="367"/>
      <c r="P159" s="466"/>
      <c r="Q159" s="466"/>
      <c r="R159" s="365"/>
      <c r="S159" s="463"/>
      <c r="T159" s="464"/>
      <c r="U159" s="466"/>
      <c r="V159" s="368"/>
      <c r="W159" s="466"/>
      <c r="X159" s="77">
        <f t="shared" si="7"/>
        <v>0</v>
      </c>
      <c r="Y159" s="556"/>
      <c r="Z159" s="78"/>
      <c r="AA159" s="186" t="s">
        <v>196</v>
      </c>
    </row>
    <row r="160" spans="1:27" s="79" customFormat="1" ht="27.75" customHeight="1">
      <c r="A160" s="298" t="s">
        <v>191</v>
      </c>
      <c r="B160" s="111">
        <v>16</v>
      </c>
      <c r="C160" s="298" t="s">
        <v>211</v>
      </c>
      <c r="D160" s="362"/>
      <c r="E160" s="362"/>
      <c r="F160" s="362"/>
      <c r="G160" s="362"/>
      <c r="H160" s="461">
        <v>1</v>
      </c>
      <c r="I160" s="454">
        <v>4</v>
      </c>
      <c r="J160" s="365"/>
      <c r="K160" s="404"/>
      <c r="L160" s="368"/>
      <c r="M160" s="368"/>
      <c r="N160" s="462"/>
      <c r="O160" s="367"/>
      <c r="P160" s="466"/>
      <c r="Q160" s="466"/>
      <c r="R160" s="365"/>
      <c r="S160" s="463">
        <v>3</v>
      </c>
      <c r="T160" s="464">
        <v>2</v>
      </c>
      <c r="U160" s="466"/>
      <c r="V160" s="368"/>
      <c r="W160" s="466"/>
      <c r="X160" s="77">
        <f t="shared" si="7"/>
        <v>0</v>
      </c>
      <c r="Y160" s="556"/>
      <c r="Z160" s="78"/>
      <c r="AA160" s="186"/>
    </row>
    <row r="161" spans="1:27" s="79" customFormat="1" ht="27.75" customHeight="1">
      <c r="A161" s="298" t="s">
        <v>191</v>
      </c>
      <c r="B161" s="111">
        <v>17</v>
      </c>
      <c r="C161" s="298" t="s">
        <v>212</v>
      </c>
      <c r="D161" s="362"/>
      <c r="E161" s="362"/>
      <c r="F161" s="362"/>
      <c r="G161" s="362"/>
      <c r="H161" s="461">
        <v>1</v>
      </c>
      <c r="I161" s="454">
        <v>4</v>
      </c>
      <c r="J161" s="365"/>
      <c r="K161" s="404"/>
      <c r="L161" s="368"/>
      <c r="M161" s="368"/>
      <c r="N161" s="462"/>
      <c r="O161" s="367"/>
      <c r="P161" s="466"/>
      <c r="Q161" s="466"/>
      <c r="R161" s="365"/>
      <c r="S161" s="463"/>
      <c r="T161" s="464"/>
      <c r="U161" s="466"/>
      <c r="V161" s="368"/>
      <c r="W161" s="466"/>
      <c r="X161" s="77">
        <f t="shared" si="7"/>
        <v>0</v>
      </c>
      <c r="Y161" s="556"/>
      <c r="Z161" s="78"/>
      <c r="AA161" s="186" t="s">
        <v>196</v>
      </c>
    </row>
    <row r="162" spans="1:27" s="79" customFormat="1" ht="27.75" customHeight="1">
      <c r="A162" s="298" t="s">
        <v>191</v>
      </c>
      <c r="B162" s="111">
        <v>18</v>
      </c>
      <c r="C162" s="298" t="s">
        <v>213</v>
      </c>
      <c r="D162" s="362"/>
      <c r="E162" s="362"/>
      <c r="F162" s="362"/>
      <c r="G162" s="362"/>
      <c r="H162" s="461">
        <v>1</v>
      </c>
      <c r="I162" s="454">
        <v>4</v>
      </c>
      <c r="J162" s="365"/>
      <c r="K162" s="404"/>
      <c r="L162" s="368"/>
      <c r="M162" s="368"/>
      <c r="N162" s="462"/>
      <c r="O162" s="367"/>
      <c r="P162" s="466"/>
      <c r="Q162" s="466"/>
      <c r="R162" s="365"/>
      <c r="S162" s="463"/>
      <c r="T162" s="464"/>
      <c r="U162" s="466"/>
      <c r="V162" s="368"/>
      <c r="W162" s="466"/>
      <c r="X162" s="77">
        <f t="shared" si="7"/>
        <v>0</v>
      </c>
      <c r="Y162" s="556"/>
      <c r="Z162" s="78"/>
      <c r="AA162" s="186" t="s">
        <v>196</v>
      </c>
    </row>
    <row r="163" spans="1:27" s="79" customFormat="1" ht="27.75" customHeight="1">
      <c r="A163" s="298" t="s">
        <v>191</v>
      </c>
      <c r="B163" s="111"/>
      <c r="C163" s="298" t="s">
        <v>213</v>
      </c>
      <c r="D163" s="362"/>
      <c r="E163" s="362"/>
      <c r="F163" s="362"/>
      <c r="G163" s="362"/>
      <c r="H163" s="461"/>
      <c r="I163" s="454"/>
      <c r="J163" s="365"/>
      <c r="K163" s="404"/>
      <c r="L163" s="368"/>
      <c r="M163" s="368"/>
      <c r="N163" s="462"/>
      <c r="O163" s="367"/>
      <c r="P163" s="466"/>
      <c r="Q163" s="466"/>
      <c r="R163" s="365"/>
      <c r="S163" s="463">
        <v>3</v>
      </c>
      <c r="T163" s="464">
        <v>2</v>
      </c>
      <c r="U163" s="466"/>
      <c r="V163" s="368"/>
      <c r="W163" s="466"/>
      <c r="X163" s="77">
        <f t="shared" si="7"/>
        <v>0</v>
      </c>
      <c r="Y163" s="556"/>
      <c r="Z163" s="78"/>
      <c r="AA163" s="186" t="s">
        <v>196</v>
      </c>
    </row>
    <row r="164" spans="1:27" s="79" customFormat="1" ht="27.75" customHeight="1">
      <c r="A164" s="298" t="s">
        <v>191</v>
      </c>
      <c r="B164" s="111"/>
      <c r="C164" s="298" t="s">
        <v>213</v>
      </c>
      <c r="D164" s="362"/>
      <c r="E164" s="362"/>
      <c r="F164" s="362"/>
      <c r="G164" s="362"/>
      <c r="H164" s="461"/>
      <c r="I164" s="454"/>
      <c r="J164" s="365"/>
      <c r="K164" s="404"/>
      <c r="L164" s="368"/>
      <c r="M164" s="368"/>
      <c r="N164" s="462"/>
      <c r="O164" s="367"/>
      <c r="P164" s="466"/>
      <c r="Q164" s="466"/>
      <c r="R164" s="365"/>
      <c r="S164" s="463"/>
      <c r="T164" s="464"/>
      <c r="U164" s="466"/>
      <c r="V164" s="368"/>
      <c r="W164" s="466"/>
      <c r="X164" s="77">
        <f t="shared" si="7"/>
        <v>0</v>
      </c>
      <c r="Y164" s="556"/>
      <c r="Z164" s="78"/>
      <c r="AA164" s="186" t="s">
        <v>196</v>
      </c>
    </row>
    <row r="165" spans="1:27" s="79" customFormat="1" ht="27.75" customHeight="1">
      <c r="A165" s="298" t="s">
        <v>191</v>
      </c>
      <c r="B165" s="111">
        <v>19</v>
      </c>
      <c r="C165" s="298" t="s">
        <v>214</v>
      </c>
      <c r="D165" s="362"/>
      <c r="E165" s="362"/>
      <c r="F165" s="362"/>
      <c r="G165" s="362"/>
      <c r="H165" s="461">
        <v>1</v>
      </c>
      <c r="I165" s="454">
        <v>4</v>
      </c>
      <c r="J165" s="365"/>
      <c r="K165" s="404"/>
      <c r="L165" s="368"/>
      <c r="M165" s="368"/>
      <c r="N165" s="462"/>
      <c r="O165" s="367"/>
      <c r="P165" s="466"/>
      <c r="Q165" s="466"/>
      <c r="R165" s="365"/>
      <c r="S165" s="463"/>
      <c r="T165" s="464"/>
      <c r="U165" s="466"/>
      <c r="V165" s="368"/>
      <c r="W165" s="466"/>
      <c r="X165" s="77">
        <f t="shared" si="7"/>
        <v>0</v>
      </c>
      <c r="Y165" s="556"/>
      <c r="Z165" s="78"/>
      <c r="AA165" s="186" t="s">
        <v>196</v>
      </c>
    </row>
    <row r="166" spans="1:27" s="79" customFormat="1" ht="27.75" customHeight="1">
      <c r="A166" s="298" t="s">
        <v>191</v>
      </c>
      <c r="B166" s="111">
        <v>20</v>
      </c>
      <c r="C166" s="298" t="s">
        <v>215</v>
      </c>
      <c r="D166" s="362"/>
      <c r="E166" s="362"/>
      <c r="F166" s="362"/>
      <c r="G166" s="362"/>
      <c r="H166" s="461">
        <v>1</v>
      </c>
      <c r="I166" s="454">
        <v>2</v>
      </c>
      <c r="J166" s="365"/>
      <c r="K166" s="404"/>
      <c r="L166" s="368"/>
      <c r="M166" s="368"/>
      <c r="N166" s="462"/>
      <c r="O166" s="367"/>
      <c r="P166" s="466"/>
      <c r="Q166" s="466"/>
      <c r="R166" s="365"/>
      <c r="S166" s="463"/>
      <c r="T166" s="464"/>
      <c r="U166" s="466"/>
      <c r="V166" s="368"/>
      <c r="W166" s="466"/>
      <c r="X166" s="77">
        <f t="shared" si="7"/>
        <v>0</v>
      </c>
      <c r="Y166" s="556"/>
      <c r="Z166" s="78"/>
      <c r="AA166" s="186"/>
    </row>
    <row r="167" spans="1:27" s="79" customFormat="1" ht="27.75" customHeight="1">
      <c r="A167" s="298" t="s">
        <v>191</v>
      </c>
      <c r="B167" s="111">
        <v>21</v>
      </c>
      <c r="C167" s="298" t="s">
        <v>216</v>
      </c>
      <c r="D167" s="362"/>
      <c r="E167" s="362"/>
      <c r="F167" s="473"/>
      <c r="G167" s="473"/>
      <c r="H167" s="461">
        <v>1</v>
      </c>
      <c r="I167" s="454">
        <v>4</v>
      </c>
      <c r="J167" s="365"/>
      <c r="K167" s="404"/>
      <c r="L167" s="368"/>
      <c r="M167" s="368"/>
      <c r="N167" s="462"/>
      <c r="O167" s="367"/>
      <c r="P167" s="466"/>
      <c r="Q167" s="466"/>
      <c r="R167" s="365"/>
      <c r="S167" s="463"/>
      <c r="T167" s="464"/>
      <c r="U167" s="466"/>
      <c r="V167" s="368"/>
      <c r="W167" s="466"/>
      <c r="X167" s="77">
        <f t="shared" si="7"/>
        <v>0</v>
      </c>
      <c r="Y167" s="556"/>
      <c r="Z167" s="78"/>
      <c r="AA167" s="186"/>
    </row>
    <row r="168" spans="1:27" s="79" customFormat="1" ht="27.75" customHeight="1">
      <c r="A168" s="298" t="s">
        <v>191</v>
      </c>
      <c r="B168" s="111">
        <v>22</v>
      </c>
      <c r="C168" s="298" t="s">
        <v>217</v>
      </c>
      <c r="D168" s="473"/>
      <c r="E168" s="473"/>
      <c r="F168" s="473"/>
      <c r="G168" s="473"/>
      <c r="H168" s="461">
        <v>1</v>
      </c>
      <c r="I168" s="465">
        <v>4</v>
      </c>
      <c r="J168" s="365"/>
      <c r="K168" s="365"/>
      <c r="L168" s="365"/>
      <c r="M168" s="365"/>
      <c r="N168" s="462"/>
      <c r="O168" s="367"/>
      <c r="P168" s="466"/>
      <c r="Q168" s="466"/>
      <c r="R168" s="466"/>
      <c r="S168" s="463"/>
      <c r="T168" s="464"/>
      <c r="U168" s="404"/>
      <c r="V168" s="404"/>
      <c r="W168" s="404"/>
      <c r="X168" s="77">
        <f t="shared" si="7"/>
        <v>0</v>
      </c>
      <c r="Y168" s="556"/>
      <c r="Z168" s="78"/>
      <c r="AA168" s="186" t="s">
        <v>196</v>
      </c>
    </row>
    <row r="169" spans="1:27" s="79" customFormat="1" ht="27.75" customHeight="1">
      <c r="A169" s="298" t="s">
        <v>191</v>
      </c>
      <c r="B169" s="111">
        <v>23</v>
      </c>
      <c r="C169" s="298" t="s">
        <v>218</v>
      </c>
      <c r="D169" s="473"/>
      <c r="E169" s="473"/>
      <c r="F169" s="474"/>
      <c r="G169" s="475"/>
      <c r="H169" s="461">
        <v>1</v>
      </c>
      <c r="I169" s="465">
        <v>2.5</v>
      </c>
      <c r="J169" s="365"/>
      <c r="K169" s="365"/>
      <c r="L169" s="365"/>
      <c r="M169" s="365"/>
      <c r="N169" s="462"/>
      <c r="O169" s="367"/>
      <c r="P169" s="466"/>
      <c r="Q169" s="466"/>
      <c r="R169" s="466"/>
      <c r="S169" s="476"/>
      <c r="T169" s="464"/>
      <c r="U169" s="466"/>
      <c r="V169" s="466"/>
      <c r="W169" s="466"/>
      <c r="X169" s="77">
        <f t="shared" si="7"/>
        <v>0</v>
      </c>
      <c r="Y169" s="556"/>
      <c r="Z169" s="78"/>
      <c r="AA169" s="186" t="s">
        <v>196</v>
      </c>
    </row>
    <row r="170" spans="1:27" s="79" customFormat="1" ht="27.75" customHeight="1">
      <c r="A170" s="298" t="s">
        <v>191</v>
      </c>
      <c r="B170" s="111">
        <v>24</v>
      </c>
      <c r="C170" s="298" t="s">
        <v>219</v>
      </c>
      <c r="D170" s="470">
        <v>0.91</v>
      </c>
      <c r="E170" s="470">
        <v>1.08</v>
      </c>
      <c r="F170" s="470">
        <v>0.84</v>
      </c>
      <c r="G170" s="470">
        <v>0.92</v>
      </c>
      <c r="H170" s="461">
        <v>2</v>
      </c>
      <c r="I170" s="465">
        <v>6</v>
      </c>
      <c r="J170" s="365">
        <v>1</v>
      </c>
      <c r="K170" s="466">
        <v>1</v>
      </c>
      <c r="L170" s="466">
        <v>12</v>
      </c>
      <c r="M170" s="466">
        <v>-0.323483</v>
      </c>
      <c r="N170" s="462">
        <v>3</v>
      </c>
      <c r="O170" s="367">
        <v>8</v>
      </c>
      <c r="P170" s="365"/>
      <c r="Q170" s="465"/>
      <c r="R170" s="365"/>
      <c r="S170" s="463">
        <v>3</v>
      </c>
      <c r="T170" s="464">
        <v>6</v>
      </c>
      <c r="U170" s="368"/>
      <c r="V170" s="368"/>
      <c r="W170" s="368"/>
      <c r="X170" s="77">
        <f t="shared" si="7"/>
        <v>-0.323483</v>
      </c>
      <c r="Y170" s="557" t="s">
        <v>393</v>
      </c>
      <c r="Z170" s="78"/>
      <c r="AA170" s="186" t="s">
        <v>196</v>
      </c>
    </row>
    <row r="171" spans="1:27" s="79" customFormat="1" ht="27.75" customHeight="1">
      <c r="A171" s="298" t="s">
        <v>191</v>
      </c>
      <c r="B171" s="111"/>
      <c r="C171" s="298" t="s">
        <v>220</v>
      </c>
      <c r="D171" s="477"/>
      <c r="E171" s="477"/>
      <c r="F171" s="477"/>
      <c r="G171" s="477"/>
      <c r="H171" s="461"/>
      <c r="I171" s="465"/>
      <c r="J171" s="368"/>
      <c r="K171" s="368"/>
      <c r="L171" s="368"/>
      <c r="M171" s="368"/>
      <c r="N171" s="462"/>
      <c r="O171" s="367"/>
      <c r="P171" s="365"/>
      <c r="Q171" s="368"/>
      <c r="R171" s="365"/>
      <c r="S171" s="463"/>
      <c r="T171" s="464"/>
      <c r="U171" s="466"/>
      <c r="V171" s="404"/>
      <c r="W171" s="404"/>
      <c r="X171" s="77">
        <f t="shared" si="7"/>
        <v>0</v>
      </c>
      <c r="Y171" s="556"/>
      <c r="Z171" s="78"/>
      <c r="AA171" s="186" t="s">
        <v>196</v>
      </c>
    </row>
    <row r="172" spans="1:27" s="79" customFormat="1" ht="27.75" customHeight="1">
      <c r="A172" s="298" t="s">
        <v>191</v>
      </c>
      <c r="B172" s="111">
        <v>25</v>
      </c>
      <c r="C172" s="298" t="s">
        <v>221</v>
      </c>
      <c r="D172" s="478"/>
      <c r="E172" s="478"/>
      <c r="F172" s="478"/>
      <c r="G172" s="478"/>
      <c r="H172" s="461">
        <v>1</v>
      </c>
      <c r="I172" s="465">
        <v>3</v>
      </c>
      <c r="J172" s="365"/>
      <c r="K172" s="365"/>
      <c r="L172" s="365"/>
      <c r="M172" s="365"/>
      <c r="N172" s="462"/>
      <c r="O172" s="367"/>
      <c r="P172" s="365"/>
      <c r="Q172" s="466"/>
      <c r="R172" s="466"/>
      <c r="S172" s="463"/>
      <c r="T172" s="464"/>
      <c r="U172" s="404"/>
      <c r="V172" s="404"/>
      <c r="W172" s="404"/>
      <c r="X172" s="77">
        <f t="shared" si="7"/>
        <v>0</v>
      </c>
      <c r="Y172" s="556"/>
      <c r="Z172" s="78"/>
      <c r="AA172" s="186" t="s">
        <v>196</v>
      </c>
    </row>
    <row r="173" spans="1:38" s="79" customFormat="1" ht="27.75" customHeight="1">
      <c r="A173" s="298" t="s">
        <v>191</v>
      </c>
      <c r="B173" s="111"/>
      <c r="C173" s="298" t="s">
        <v>221</v>
      </c>
      <c r="D173" s="474"/>
      <c r="E173" s="475"/>
      <c r="F173" s="474"/>
      <c r="G173" s="475"/>
      <c r="H173" s="461"/>
      <c r="I173" s="465"/>
      <c r="J173" s="368"/>
      <c r="K173" s="368"/>
      <c r="L173" s="368"/>
      <c r="M173" s="466"/>
      <c r="N173" s="462"/>
      <c r="O173" s="367"/>
      <c r="P173" s="365"/>
      <c r="Q173" s="466"/>
      <c r="R173" s="466"/>
      <c r="S173" s="476"/>
      <c r="T173" s="464"/>
      <c r="U173" s="466"/>
      <c r="V173" s="404"/>
      <c r="W173" s="404"/>
      <c r="X173" s="77">
        <f t="shared" si="7"/>
        <v>0</v>
      </c>
      <c r="Y173" s="556"/>
      <c r="Z173" s="78"/>
      <c r="AA173" s="186" t="s">
        <v>196</v>
      </c>
      <c r="AB173" s="117"/>
      <c r="AC173" s="117"/>
      <c r="AD173" s="201"/>
      <c r="AE173" s="201"/>
      <c r="AF173" s="117"/>
      <c r="AG173" s="201"/>
      <c r="AI173" s="201"/>
      <c r="AK173" s="201"/>
      <c r="AL173" s="201"/>
    </row>
    <row r="174" spans="1:27" s="79" customFormat="1" ht="27.75" customHeight="1">
      <c r="A174" s="298" t="s">
        <v>191</v>
      </c>
      <c r="B174" s="111">
        <v>26</v>
      </c>
      <c r="C174" s="298" t="s">
        <v>222</v>
      </c>
      <c r="D174" s="460"/>
      <c r="E174" s="460"/>
      <c r="F174" s="460"/>
      <c r="G174" s="460"/>
      <c r="H174" s="461">
        <v>1</v>
      </c>
      <c r="I174" s="465">
        <v>3</v>
      </c>
      <c r="J174" s="365"/>
      <c r="K174" s="365"/>
      <c r="L174" s="365"/>
      <c r="M174" s="365"/>
      <c r="N174" s="462"/>
      <c r="O174" s="367"/>
      <c r="P174" s="365"/>
      <c r="Q174" s="466"/>
      <c r="R174" s="466"/>
      <c r="S174" s="463">
        <v>3</v>
      </c>
      <c r="T174" s="464">
        <v>1</v>
      </c>
      <c r="U174" s="368"/>
      <c r="V174" s="368"/>
      <c r="W174" s="368"/>
      <c r="X174" s="77">
        <f t="shared" si="7"/>
        <v>0</v>
      </c>
      <c r="Y174" s="556"/>
      <c r="Z174" s="78"/>
      <c r="AA174" s="186"/>
    </row>
    <row r="175" spans="1:27" s="79" customFormat="1" ht="27.75" customHeight="1">
      <c r="A175" s="298" t="s">
        <v>191</v>
      </c>
      <c r="B175" s="111"/>
      <c r="C175" s="298" t="s">
        <v>222</v>
      </c>
      <c r="D175" s="479"/>
      <c r="E175" s="479"/>
      <c r="F175" s="479"/>
      <c r="G175" s="479"/>
      <c r="H175" s="461"/>
      <c r="I175" s="465"/>
      <c r="J175" s="368"/>
      <c r="K175" s="368"/>
      <c r="L175" s="368"/>
      <c r="M175" s="466"/>
      <c r="N175" s="462"/>
      <c r="O175" s="367"/>
      <c r="P175" s="365"/>
      <c r="Q175" s="466"/>
      <c r="R175" s="466"/>
      <c r="S175" s="463"/>
      <c r="T175" s="464"/>
      <c r="U175" s="466"/>
      <c r="V175" s="404"/>
      <c r="W175" s="404"/>
      <c r="X175" s="77">
        <f t="shared" si="7"/>
        <v>0</v>
      </c>
      <c r="Y175" s="556"/>
      <c r="Z175" s="78"/>
      <c r="AA175" s="186" t="s">
        <v>196</v>
      </c>
    </row>
    <row r="176" spans="1:27" s="79" customFormat="1" ht="27.75" customHeight="1">
      <c r="A176" s="298" t="s">
        <v>191</v>
      </c>
      <c r="B176" s="111">
        <v>27</v>
      </c>
      <c r="C176" s="298" t="s">
        <v>223</v>
      </c>
      <c r="D176" s="460"/>
      <c r="E176" s="460"/>
      <c r="F176" s="460"/>
      <c r="G176" s="460"/>
      <c r="H176" s="461">
        <v>1</v>
      </c>
      <c r="I176" s="465">
        <v>3</v>
      </c>
      <c r="J176" s="365"/>
      <c r="K176" s="365"/>
      <c r="L176" s="365"/>
      <c r="M176" s="365"/>
      <c r="N176" s="462"/>
      <c r="O176" s="367"/>
      <c r="P176" s="365"/>
      <c r="Q176" s="466"/>
      <c r="R176" s="466"/>
      <c r="S176" s="463"/>
      <c r="T176" s="464"/>
      <c r="U176" s="466"/>
      <c r="V176" s="404"/>
      <c r="W176" s="404"/>
      <c r="X176" s="77">
        <f t="shared" si="7"/>
        <v>0</v>
      </c>
      <c r="Y176" s="556"/>
      <c r="Z176" s="78"/>
      <c r="AA176" s="186"/>
    </row>
    <row r="177" spans="1:27" s="79" customFormat="1" ht="27.75" customHeight="1">
      <c r="A177" s="298" t="s">
        <v>191</v>
      </c>
      <c r="B177" s="111">
        <v>28</v>
      </c>
      <c r="C177" s="298" t="s">
        <v>224</v>
      </c>
      <c r="D177" s="460">
        <v>0.68</v>
      </c>
      <c r="E177" s="460">
        <v>0.9</v>
      </c>
      <c r="F177" s="460">
        <v>0.67</v>
      </c>
      <c r="G177" s="460">
        <v>0.76</v>
      </c>
      <c r="H177" s="461"/>
      <c r="I177" s="465"/>
      <c r="J177" s="365"/>
      <c r="K177" s="466"/>
      <c r="L177" s="466"/>
      <c r="M177" s="365"/>
      <c r="N177" s="462">
        <v>6</v>
      </c>
      <c r="O177" s="367">
        <v>6</v>
      </c>
      <c r="P177" s="365"/>
      <c r="Q177" s="480"/>
      <c r="R177" s="365"/>
      <c r="S177" s="463"/>
      <c r="T177" s="464"/>
      <c r="U177" s="466"/>
      <c r="V177" s="368"/>
      <c r="W177" s="404"/>
      <c r="X177" s="77">
        <f t="shared" si="7"/>
        <v>0</v>
      </c>
      <c r="Y177" s="564"/>
      <c r="Z177" s="78"/>
      <c r="AA177" s="186" t="s">
        <v>196</v>
      </c>
    </row>
    <row r="178" spans="1:27" s="79" customFormat="1" ht="27.75" customHeight="1">
      <c r="A178" s="298" t="s">
        <v>191</v>
      </c>
      <c r="B178" s="111"/>
      <c r="C178" s="298" t="s">
        <v>226</v>
      </c>
      <c r="D178" s="481"/>
      <c r="E178" s="481"/>
      <c r="F178" s="481"/>
      <c r="G178" s="481"/>
      <c r="H178" s="461">
        <v>1</v>
      </c>
      <c r="I178" s="465"/>
      <c r="J178" s="365"/>
      <c r="K178" s="466"/>
      <c r="L178" s="466"/>
      <c r="M178" s="466"/>
      <c r="N178" s="462"/>
      <c r="O178" s="367"/>
      <c r="P178" s="365"/>
      <c r="Q178" s="466"/>
      <c r="R178" s="466"/>
      <c r="S178" s="463"/>
      <c r="T178" s="464"/>
      <c r="U178" s="404"/>
      <c r="V178" s="404"/>
      <c r="W178" s="404"/>
      <c r="X178" s="77">
        <f t="shared" si="7"/>
        <v>0</v>
      </c>
      <c r="Y178" s="556"/>
      <c r="Z178" s="78"/>
      <c r="AA178" s="186"/>
    </row>
    <row r="179" spans="1:27" s="79" customFormat="1" ht="27.75" customHeight="1">
      <c r="A179" s="298" t="s">
        <v>191</v>
      </c>
      <c r="B179" s="111"/>
      <c r="C179" s="298" t="s">
        <v>227</v>
      </c>
      <c r="D179" s="481"/>
      <c r="E179" s="481"/>
      <c r="F179" s="481"/>
      <c r="G179" s="481"/>
      <c r="H179" s="461"/>
      <c r="I179" s="465"/>
      <c r="J179" s="404"/>
      <c r="K179" s="404"/>
      <c r="L179" s="368"/>
      <c r="M179" s="466"/>
      <c r="N179" s="462"/>
      <c r="O179" s="367"/>
      <c r="P179" s="365"/>
      <c r="Q179" s="466"/>
      <c r="R179" s="466"/>
      <c r="S179" s="463">
        <v>3</v>
      </c>
      <c r="T179" s="464">
        <v>4</v>
      </c>
      <c r="U179" s="365"/>
      <c r="V179" s="368"/>
      <c r="W179" s="466"/>
      <c r="X179" s="77">
        <f t="shared" si="7"/>
        <v>0</v>
      </c>
      <c r="Y179" s="556"/>
      <c r="Z179" s="78"/>
      <c r="AA179" s="186" t="s">
        <v>196</v>
      </c>
    </row>
    <row r="180" spans="1:27" s="79" customFormat="1" ht="27.75" customHeight="1">
      <c r="A180" s="298" t="s">
        <v>191</v>
      </c>
      <c r="B180" s="111">
        <v>29</v>
      </c>
      <c r="C180" s="298" t="s">
        <v>228</v>
      </c>
      <c r="D180" s="481"/>
      <c r="E180" s="481"/>
      <c r="F180" s="482"/>
      <c r="G180" s="482"/>
      <c r="H180" s="461"/>
      <c r="I180" s="465"/>
      <c r="J180" s="404"/>
      <c r="K180" s="404"/>
      <c r="L180" s="368"/>
      <c r="M180" s="466"/>
      <c r="N180" s="462"/>
      <c r="O180" s="367" t="s">
        <v>225</v>
      </c>
      <c r="P180" s="365"/>
      <c r="Q180" s="466"/>
      <c r="R180" s="466"/>
      <c r="S180" s="463">
        <v>3</v>
      </c>
      <c r="T180" s="464">
        <v>2</v>
      </c>
      <c r="U180" s="368"/>
      <c r="V180" s="368"/>
      <c r="W180" s="368"/>
      <c r="X180" s="77">
        <f t="shared" si="7"/>
        <v>0</v>
      </c>
      <c r="Y180" s="570"/>
      <c r="Z180" s="78"/>
      <c r="AA180" s="186" t="s">
        <v>196</v>
      </c>
    </row>
    <row r="181" spans="1:27" s="79" customFormat="1" ht="27.75" customHeight="1">
      <c r="A181" s="298" t="s">
        <v>229</v>
      </c>
      <c r="B181" s="111">
        <v>1</v>
      </c>
      <c r="C181" s="298" t="s">
        <v>230</v>
      </c>
      <c r="D181" s="482">
        <v>0.98</v>
      </c>
      <c r="E181" s="482">
        <v>1.02</v>
      </c>
      <c r="F181" s="482">
        <v>0.68</v>
      </c>
      <c r="G181" s="482">
        <v>0.7</v>
      </c>
      <c r="H181" s="461">
        <v>1</v>
      </c>
      <c r="I181" s="465"/>
      <c r="J181" s="404"/>
      <c r="K181" s="404"/>
      <c r="L181" s="404"/>
      <c r="M181" s="404"/>
      <c r="N181" s="366"/>
      <c r="O181" s="367">
        <v>2</v>
      </c>
      <c r="P181" s="365"/>
      <c r="Q181" s="368"/>
      <c r="R181" s="466"/>
      <c r="S181" s="395"/>
      <c r="T181" s="483"/>
      <c r="U181" s="368"/>
      <c r="V181" s="368"/>
      <c r="W181" s="368"/>
      <c r="X181" s="77">
        <f t="shared" si="7"/>
        <v>0</v>
      </c>
      <c r="Y181" s="556" t="s">
        <v>394</v>
      </c>
      <c r="Z181" s="78"/>
      <c r="AA181" s="186"/>
    </row>
    <row r="182" spans="1:27" s="79" customFormat="1" ht="27.75" customHeight="1">
      <c r="A182" s="298" t="s">
        <v>229</v>
      </c>
      <c r="B182" s="111">
        <v>2</v>
      </c>
      <c r="C182" s="298" t="s">
        <v>232</v>
      </c>
      <c r="D182" s="482">
        <v>0.96</v>
      </c>
      <c r="E182" s="482">
        <v>1.01</v>
      </c>
      <c r="F182" s="482">
        <v>0.67</v>
      </c>
      <c r="G182" s="482">
        <v>0.69</v>
      </c>
      <c r="H182" s="461">
        <v>1</v>
      </c>
      <c r="I182" s="465"/>
      <c r="J182" s="404"/>
      <c r="K182" s="404"/>
      <c r="L182" s="404"/>
      <c r="M182" s="404"/>
      <c r="N182" s="366"/>
      <c r="O182" s="367">
        <v>2</v>
      </c>
      <c r="P182" s="365"/>
      <c r="Q182" s="368"/>
      <c r="R182" s="466"/>
      <c r="S182" s="395"/>
      <c r="T182" s="483"/>
      <c r="U182" s="368"/>
      <c r="V182" s="368"/>
      <c r="W182" s="368"/>
      <c r="X182" s="77">
        <f t="shared" si="7"/>
        <v>0</v>
      </c>
      <c r="Y182" s="556" t="s">
        <v>394</v>
      </c>
      <c r="Z182" s="78"/>
      <c r="AA182" s="186"/>
    </row>
    <row r="183" spans="1:27" s="79" customFormat="1" ht="27.75" customHeight="1">
      <c r="A183" s="298" t="s">
        <v>229</v>
      </c>
      <c r="B183" s="111">
        <v>3</v>
      </c>
      <c r="C183" s="298" t="s">
        <v>233</v>
      </c>
      <c r="D183" s="482">
        <v>0.94</v>
      </c>
      <c r="E183" s="482">
        <v>0.97</v>
      </c>
      <c r="F183" s="482">
        <v>0.67</v>
      </c>
      <c r="G183" s="482">
        <v>0.69</v>
      </c>
      <c r="H183" s="461">
        <v>1</v>
      </c>
      <c r="I183" s="465"/>
      <c r="J183" s="404"/>
      <c r="K183" s="404"/>
      <c r="L183" s="404"/>
      <c r="M183" s="404"/>
      <c r="N183" s="366"/>
      <c r="O183" s="367">
        <v>2</v>
      </c>
      <c r="P183" s="365"/>
      <c r="Q183" s="368"/>
      <c r="R183" s="466"/>
      <c r="S183" s="395"/>
      <c r="T183" s="483"/>
      <c r="U183" s="368"/>
      <c r="V183" s="368"/>
      <c r="W183" s="368"/>
      <c r="X183" s="77">
        <f t="shared" si="7"/>
        <v>0</v>
      </c>
      <c r="Y183" s="556" t="s">
        <v>394</v>
      </c>
      <c r="Z183" s="78"/>
      <c r="AA183" s="186"/>
    </row>
    <row r="184" spans="1:51" s="79" customFormat="1" ht="27.75" customHeight="1">
      <c r="A184" s="298" t="s">
        <v>229</v>
      </c>
      <c r="B184" s="111">
        <v>4</v>
      </c>
      <c r="C184" s="298" t="s">
        <v>234</v>
      </c>
      <c r="D184" s="482">
        <v>0.92</v>
      </c>
      <c r="E184" s="482">
        <v>0.95</v>
      </c>
      <c r="F184" s="482">
        <v>0.67</v>
      </c>
      <c r="G184" s="482">
        <v>0.69</v>
      </c>
      <c r="H184" s="461">
        <v>1</v>
      </c>
      <c r="I184" s="465"/>
      <c r="J184" s="404"/>
      <c r="K184" s="404"/>
      <c r="L184" s="404"/>
      <c r="M184" s="404"/>
      <c r="N184" s="366"/>
      <c r="O184" s="367">
        <v>2</v>
      </c>
      <c r="P184" s="365"/>
      <c r="Q184" s="368"/>
      <c r="R184" s="466"/>
      <c r="S184" s="463">
        <v>3</v>
      </c>
      <c r="T184" s="464">
        <v>2</v>
      </c>
      <c r="U184" s="404"/>
      <c r="V184" s="404"/>
      <c r="W184" s="404"/>
      <c r="X184" s="77">
        <f t="shared" si="7"/>
        <v>0</v>
      </c>
      <c r="Y184" s="556" t="s">
        <v>394</v>
      </c>
      <c r="Z184" s="78"/>
      <c r="AA184" s="186" t="s">
        <v>231</v>
      </c>
      <c r="AB184" s="141"/>
      <c r="AC184" s="141"/>
      <c r="AD184" s="202"/>
      <c r="AE184" s="202"/>
      <c r="AF184" s="202"/>
      <c r="AG184" s="203"/>
      <c r="AH184" s="202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</row>
    <row r="185" spans="1:27" s="79" customFormat="1" ht="27.75" customHeight="1">
      <c r="A185" s="298" t="s">
        <v>229</v>
      </c>
      <c r="B185" s="111">
        <v>5</v>
      </c>
      <c r="C185" s="298" t="s">
        <v>235</v>
      </c>
      <c r="D185" s="482">
        <v>0.9</v>
      </c>
      <c r="E185" s="482">
        <v>0.93</v>
      </c>
      <c r="F185" s="482">
        <v>0.67</v>
      </c>
      <c r="G185" s="482">
        <v>0.69</v>
      </c>
      <c r="H185" s="461">
        <v>2</v>
      </c>
      <c r="I185" s="465"/>
      <c r="J185" s="404"/>
      <c r="K185" s="404"/>
      <c r="L185" s="404"/>
      <c r="M185" s="404"/>
      <c r="N185" s="484"/>
      <c r="O185" s="367">
        <v>4</v>
      </c>
      <c r="P185" s="365"/>
      <c r="Q185" s="368"/>
      <c r="R185" s="466"/>
      <c r="S185" s="463">
        <v>3</v>
      </c>
      <c r="T185" s="464">
        <v>3</v>
      </c>
      <c r="U185" s="404"/>
      <c r="V185" s="404"/>
      <c r="W185" s="404"/>
      <c r="X185" s="77">
        <f t="shared" si="7"/>
        <v>0</v>
      </c>
      <c r="Y185" s="556" t="s">
        <v>394</v>
      </c>
      <c r="Z185" s="78"/>
      <c r="AA185" s="186" t="s">
        <v>231</v>
      </c>
    </row>
    <row r="186" spans="1:27" s="79" customFormat="1" ht="27.75" customHeight="1">
      <c r="A186" s="298" t="s">
        <v>229</v>
      </c>
      <c r="B186" s="111">
        <v>6</v>
      </c>
      <c r="C186" s="298" t="s">
        <v>236</v>
      </c>
      <c r="D186" s="482">
        <v>0.88</v>
      </c>
      <c r="E186" s="482">
        <v>0.91</v>
      </c>
      <c r="F186" s="482">
        <v>0.66</v>
      </c>
      <c r="G186" s="482">
        <v>0.68</v>
      </c>
      <c r="H186" s="461">
        <v>1</v>
      </c>
      <c r="I186" s="465"/>
      <c r="J186" s="404"/>
      <c r="K186" s="404"/>
      <c r="L186" s="404"/>
      <c r="M186" s="404"/>
      <c r="N186" s="366"/>
      <c r="O186" s="367">
        <v>4</v>
      </c>
      <c r="P186" s="365"/>
      <c r="Q186" s="368"/>
      <c r="R186" s="466"/>
      <c r="S186" s="463">
        <v>3</v>
      </c>
      <c r="T186" s="464">
        <v>2</v>
      </c>
      <c r="U186" s="404"/>
      <c r="V186" s="404"/>
      <c r="W186" s="404"/>
      <c r="X186" s="77">
        <f t="shared" si="7"/>
        <v>0</v>
      </c>
      <c r="Y186" s="556" t="s">
        <v>394</v>
      </c>
      <c r="Z186" s="78"/>
      <c r="AA186" s="186" t="s">
        <v>231</v>
      </c>
    </row>
    <row r="187" spans="1:27" s="79" customFormat="1" ht="27.75" customHeight="1">
      <c r="A187" s="298" t="s">
        <v>229</v>
      </c>
      <c r="B187" s="111">
        <v>7</v>
      </c>
      <c r="C187" s="298" t="s">
        <v>237</v>
      </c>
      <c r="D187" s="482">
        <v>0.86</v>
      </c>
      <c r="E187" s="482">
        <v>0.89</v>
      </c>
      <c r="F187" s="482">
        <v>0.66</v>
      </c>
      <c r="G187" s="482">
        <v>0.68</v>
      </c>
      <c r="H187" s="461">
        <v>1</v>
      </c>
      <c r="I187" s="465"/>
      <c r="J187" s="404"/>
      <c r="K187" s="404"/>
      <c r="L187" s="404"/>
      <c r="M187" s="404"/>
      <c r="N187" s="366"/>
      <c r="O187" s="367">
        <v>2</v>
      </c>
      <c r="P187" s="365"/>
      <c r="Q187" s="368"/>
      <c r="R187" s="466"/>
      <c r="S187" s="463">
        <v>3</v>
      </c>
      <c r="T187" s="464">
        <v>2</v>
      </c>
      <c r="U187" s="404"/>
      <c r="V187" s="404"/>
      <c r="W187" s="404"/>
      <c r="X187" s="77">
        <f t="shared" si="7"/>
        <v>0</v>
      </c>
      <c r="Y187" s="556" t="s">
        <v>394</v>
      </c>
      <c r="Z187" s="78"/>
      <c r="AA187" s="186" t="s">
        <v>231</v>
      </c>
    </row>
    <row r="188" spans="1:27" s="79" customFormat="1" ht="27.75" customHeight="1">
      <c r="A188" s="298" t="s">
        <v>229</v>
      </c>
      <c r="B188" s="111">
        <v>8</v>
      </c>
      <c r="C188" s="298" t="s">
        <v>238</v>
      </c>
      <c r="D188" s="482">
        <v>0.84</v>
      </c>
      <c r="E188" s="482">
        <v>0.87</v>
      </c>
      <c r="F188" s="482">
        <v>0.66</v>
      </c>
      <c r="G188" s="482">
        <v>0.68</v>
      </c>
      <c r="H188" s="461">
        <v>1</v>
      </c>
      <c r="I188" s="465"/>
      <c r="J188" s="404"/>
      <c r="K188" s="404"/>
      <c r="L188" s="404"/>
      <c r="M188" s="404"/>
      <c r="N188" s="366"/>
      <c r="O188" s="367">
        <v>4</v>
      </c>
      <c r="P188" s="365"/>
      <c r="Q188" s="368"/>
      <c r="R188" s="466"/>
      <c r="S188" s="463">
        <v>3</v>
      </c>
      <c r="T188" s="464">
        <v>2</v>
      </c>
      <c r="U188" s="404"/>
      <c r="V188" s="404"/>
      <c r="W188" s="404"/>
      <c r="X188" s="77">
        <f t="shared" si="7"/>
        <v>0</v>
      </c>
      <c r="Y188" s="556" t="s">
        <v>394</v>
      </c>
      <c r="Z188" s="78"/>
      <c r="AA188" s="186" t="s">
        <v>231</v>
      </c>
    </row>
    <row r="189" spans="1:27" s="79" customFormat="1" ht="27.75" customHeight="1">
      <c r="A189" s="298" t="s">
        <v>229</v>
      </c>
      <c r="B189" s="111">
        <v>9</v>
      </c>
      <c r="C189" s="298" t="s">
        <v>239</v>
      </c>
      <c r="D189" s="482">
        <v>0.82</v>
      </c>
      <c r="E189" s="482">
        <v>0.85</v>
      </c>
      <c r="F189" s="482">
        <v>0.66</v>
      </c>
      <c r="G189" s="482">
        <v>0.68</v>
      </c>
      <c r="H189" s="461">
        <v>1</v>
      </c>
      <c r="I189" s="465"/>
      <c r="J189" s="404"/>
      <c r="K189" s="404"/>
      <c r="L189" s="404"/>
      <c r="M189" s="404"/>
      <c r="N189" s="366"/>
      <c r="O189" s="367">
        <v>2</v>
      </c>
      <c r="P189" s="365"/>
      <c r="Q189" s="368"/>
      <c r="R189" s="466"/>
      <c r="S189" s="463">
        <v>3</v>
      </c>
      <c r="T189" s="464">
        <v>1</v>
      </c>
      <c r="U189" s="404"/>
      <c r="V189" s="404"/>
      <c r="W189" s="404"/>
      <c r="X189" s="77">
        <f t="shared" si="7"/>
        <v>0</v>
      </c>
      <c r="Y189" s="556" t="s">
        <v>394</v>
      </c>
      <c r="Z189" s="78"/>
      <c r="AA189" s="186" t="s">
        <v>231</v>
      </c>
    </row>
    <row r="190" spans="1:27" s="79" customFormat="1" ht="27.75" customHeight="1">
      <c r="A190" s="298" t="s">
        <v>229</v>
      </c>
      <c r="B190" s="111">
        <v>10</v>
      </c>
      <c r="C190" s="298" t="s">
        <v>240</v>
      </c>
      <c r="D190" s="482">
        <v>0.8</v>
      </c>
      <c r="E190" s="482">
        <v>0.83</v>
      </c>
      <c r="F190" s="482">
        <v>0.65</v>
      </c>
      <c r="G190" s="482">
        <v>0.67</v>
      </c>
      <c r="H190" s="461">
        <v>1</v>
      </c>
      <c r="I190" s="465"/>
      <c r="J190" s="404"/>
      <c r="K190" s="404"/>
      <c r="L190" s="404"/>
      <c r="M190" s="404"/>
      <c r="N190" s="366"/>
      <c r="O190" s="367">
        <v>2</v>
      </c>
      <c r="P190" s="365"/>
      <c r="Q190" s="368"/>
      <c r="R190" s="466"/>
      <c r="S190" s="395"/>
      <c r="T190" s="483"/>
      <c r="U190" s="404"/>
      <c r="V190" s="404"/>
      <c r="W190" s="404"/>
      <c r="X190" s="77">
        <f t="shared" si="7"/>
        <v>0</v>
      </c>
      <c r="Y190" s="556" t="s">
        <v>394</v>
      </c>
      <c r="Z190" s="78"/>
      <c r="AA190" s="186" t="s">
        <v>231</v>
      </c>
    </row>
    <row r="191" spans="1:51" s="79" customFormat="1" ht="27.75" customHeight="1">
      <c r="A191" s="298" t="s">
        <v>229</v>
      </c>
      <c r="B191" s="111">
        <v>11</v>
      </c>
      <c r="C191" s="298" t="s">
        <v>241</v>
      </c>
      <c r="D191" s="482">
        <v>0.78</v>
      </c>
      <c r="E191" s="482">
        <v>0.81</v>
      </c>
      <c r="F191" s="482">
        <v>0.65</v>
      </c>
      <c r="G191" s="482">
        <v>0.67</v>
      </c>
      <c r="H191" s="461">
        <v>1</v>
      </c>
      <c r="I191" s="465"/>
      <c r="J191" s="404"/>
      <c r="K191" s="404"/>
      <c r="L191" s="404"/>
      <c r="M191" s="404"/>
      <c r="N191" s="366"/>
      <c r="O191" s="367">
        <v>2</v>
      </c>
      <c r="P191" s="365"/>
      <c r="Q191" s="368"/>
      <c r="R191" s="466"/>
      <c r="S191" s="395"/>
      <c r="T191" s="483"/>
      <c r="U191" s="404"/>
      <c r="V191" s="404"/>
      <c r="W191" s="404"/>
      <c r="X191" s="77">
        <f t="shared" si="7"/>
        <v>0</v>
      </c>
      <c r="Y191" s="556" t="s">
        <v>394</v>
      </c>
      <c r="Z191" s="78"/>
      <c r="AA191" s="186" t="s">
        <v>231</v>
      </c>
      <c r="AB191" s="141"/>
      <c r="AC191" s="141"/>
      <c r="AD191" s="202"/>
      <c r="AE191" s="202"/>
      <c r="AF191" s="202"/>
      <c r="AG191" s="203"/>
      <c r="AH191" s="202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</row>
    <row r="192" spans="1:27" s="79" customFormat="1" ht="27.75" customHeight="1">
      <c r="A192" s="298" t="s">
        <v>229</v>
      </c>
      <c r="B192" s="111">
        <v>12</v>
      </c>
      <c r="C192" s="298" t="s">
        <v>242</v>
      </c>
      <c r="D192" s="482">
        <v>0.76</v>
      </c>
      <c r="E192" s="482">
        <v>0.79</v>
      </c>
      <c r="F192" s="482">
        <v>0.65</v>
      </c>
      <c r="G192" s="482">
        <v>0.67</v>
      </c>
      <c r="H192" s="461">
        <v>1</v>
      </c>
      <c r="I192" s="465"/>
      <c r="J192" s="404"/>
      <c r="K192" s="404"/>
      <c r="L192" s="404"/>
      <c r="M192" s="404"/>
      <c r="N192" s="366"/>
      <c r="O192" s="367">
        <v>4</v>
      </c>
      <c r="P192" s="365"/>
      <c r="Q192" s="368"/>
      <c r="R192" s="466"/>
      <c r="S192" s="463">
        <v>3</v>
      </c>
      <c r="T192" s="464">
        <v>1</v>
      </c>
      <c r="U192" s="404"/>
      <c r="V192" s="404"/>
      <c r="W192" s="404"/>
      <c r="X192" s="77">
        <f t="shared" si="7"/>
        <v>0</v>
      </c>
      <c r="Y192" s="556" t="s">
        <v>394</v>
      </c>
      <c r="Z192" s="78"/>
      <c r="AA192" s="186" t="s">
        <v>231</v>
      </c>
    </row>
    <row r="193" spans="1:27" s="79" customFormat="1" ht="27.75" customHeight="1">
      <c r="A193" s="298" t="s">
        <v>229</v>
      </c>
      <c r="B193" s="111">
        <v>13</v>
      </c>
      <c r="C193" s="298" t="s">
        <v>243</v>
      </c>
      <c r="D193" s="482">
        <v>0.74</v>
      </c>
      <c r="E193" s="482">
        <v>0.77</v>
      </c>
      <c r="F193" s="482">
        <v>0.65</v>
      </c>
      <c r="G193" s="482">
        <v>0.67</v>
      </c>
      <c r="H193" s="461">
        <v>3</v>
      </c>
      <c r="I193" s="465"/>
      <c r="J193" s="404"/>
      <c r="K193" s="404"/>
      <c r="L193" s="404"/>
      <c r="M193" s="404"/>
      <c r="N193" s="366"/>
      <c r="O193" s="367">
        <v>3</v>
      </c>
      <c r="P193" s="365"/>
      <c r="Q193" s="368"/>
      <c r="R193" s="466"/>
      <c r="S193" s="395"/>
      <c r="T193" s="483"/>
      <c r="U193" s="404"/>
      <c r="V193" s="404"/>
      <c r="W193" s="404"/>
      <c r="X193" s="77">
        <f t="shared" si="7"/>
        <v>0</v>
      </c>
      <c r="Y193" s="556" t="s">
        <v>394</v>
      </c>
      <c r="Z193" s="78"/>
      <c r="AA193" s="186" t="s">
        <v>231</v>
      </c>
    </row>
    <row r="194" spans="1:27" s="79" customFormat="1" ht="27.75" customHeight="1">
      <c r="A194" s="298" t="s">
        <v>229</v>
      </c>
      <c r="B194" s="111">
        <v>14</v>
      </c>
      <c r="C194" s="298" t="s">
        <v>244</v>
      </c>
      <c r="D194" s="482">
        <v>0.72</v>
      </c>
      <c r="E194" s="482">
        <v>0.75</v>
      </c>
      <c r="F194" s="482">
        <v>0.64</v>
      </c>
      <c r="G194" s="482">
        <v>0.66</v>
      </c>
      <c r="H194" s="461">
        <v>1</v>
      </c>
      <c r="I194" s="465"/>
      <c r="J194" s="404"/>
      <c r="K194" s="404"/>
      <c r="L194" s="404"/>
      <c r="M194" s="404"/>
      <c r="N194" s="366"/>
      <c r="O194" s="367">
        <v>2</v>
      </c>
      <c r="P194" s="365"/>
      <c r="Q194" s="368"/>
      <c r="R194" s="466"/>
      <c r="S194" s="395"/>
      <c r="T194" s="483"/>
      <c r="U194" s="404"/>
      <c r="V194" s="404"/>
      <c r="W194" s="404"/>
      <c r="X194" s="77">
        <f t="shared" si="7"/>
        <v>0</v>
      </c>
      <c r="Y194" s="556" t="s">
        <v>394</v>
      </c>
      <c r="Z194" s="78"/>
      <c r="AA194" s="186" t="s">
        <v>231</v>
      </c>
    </row>
    <row r="195" spans="1:51" s="141" customFormat="1" ht="27.75" customHeight="1">
      <c r="A195" s="298" t="s">
        <v>229</v>
      </c>
      <c r="B195" s="111">
        <v>15</v>
      </c>
      <c r="C195" s="298" t="s">
        <v>245</v>
      </c>
      <c r="D195" s="482" t="s">
        <v>138</v>
      </c>
      <c r="E195" s="482" t="s">
        <v>138</v>
      </c>
      <c r="F195" s="482"/>
      <c r="G195" s="482"/>
      <c r="H195" s="461">
        <v>1</v>
      </c>
      <c r="I195" s="465"/>
      <c r="J195" s="404"/>
      <c r="K195" s="404"/>
      <c r="L195" s="404"/>
      <c r="M195" s="404"/>
      <c r="N195" s="366"/>
      <c r="O195" s="367">
        <v>2</v>
      </c>
      <c r="P195" s="365"/>
      <c r="Q195" s="368"/>
      <c r="R195" s="466"/>
      <c r="S195" s="395"/>
      <c r="T195" s="483"/>
      <c r="U195" s="404"/>
      <c r="V195" s="404"/>
      <c r="W195" s="404"/>
      <c r="X195" s="77">
        <f t="shared" si="7"/>
        <v>0</v>
      </c>
      <c r="Y195" s="556" t="s">
        <v>394</v>
      </c>
      <c r="Z195" s="145"/>
      <c r="AA195" s="137" t="s">
        <v>231</v>
      </c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</row>
    <row r="196" spans="1:27" s="79" customFormat="1" ht="27.75" customHeight="1">
      <c r="A196" s="298" t="s">
        <v>229</v>
      </c>
      <c r="B196" s="111">
        <v>16</v>
      </c>
      <c r="C196" s="298" t="s">
        <v>246</v>
      </c>
      <c r="D196" s="482" t="s">
        <v>138</v>
      </c>
      <c r="E196" s="482" t="s">
        <v>138</v>
      </c>
      <c r="F196" s="482"/>
      <c r="G196" s="482"/>
      <c r="H196" s="461">
        <v>1</v>
      </c>
      <c r="I196" s="465"/>
      <c r="J196" s="404"/>
      <c r="K196" s="404"/>
      <c r="L196" s="404"/>
      <c r="M196" s="404"/>
      <c r="N196" s="366"/>
      <c r="O196" s="367">
        <v>2</v>
      </c>
      <c r="P196" s="365"/>
      <c r="Q196" s="368"/>
      <c r="R196" s="466"/>
      <c r="S196" s="395"/>
      <c r="T196" s="483"/>
      <c r="U196" s="404"/>
      <c r="V196" s="404"/>
      <c r="W196" s="404"/>
      <c r="X196" s="77">
        <f t="shared" si="7"/>
        <v>0</v>
      </c>
      <c r="Y196" s="556" t="s">
        <v>394</v>
      </c>
      <c r="Z196" s="78"/>
      <c r="AA196" s="186" t="s">
        <v>231</v>
      </c>
    </row>
    <row r="197" spans="1:27" s="79" customFormat="1" ht="27.75" customHeight="1">
      <c r="A197" s="298" t="s">
        <v>229</v>
      </c>
      <c r="B197" s="111">
        <v>17</v>
      </c>
      <c r="C197" s="298" t="s">
        <v>247</v>
      </c>
      <c r="D197" s="482" t="s">
        <v>138</v>
      </c>
      <c r="E197" s="482" t="s">
        <v>138</v>
      </c>
      <c r="F197" s="482"/>
      <c r="G197" s="482"/>
      <c r="H197" s="461">
        <v>1</v>
      </c>
      <c r="I197" s="465"/>
      <c r="J197" s="404"/>
      <c r="K197" s="404"/>
      <c r="L197" s="404"/>
      <c r="M197" s="404"/>
      <c r="N197" s="366"/>
      <c r="O197" s="367">
        <v>2</v>
      </c>
      <c r="P197" s="365"/>
      <c r="Q197" s="404"/>
      <c r="R197" s="466"/>
      <c r="S197" s="395"/>
      <c r="T197" s="483"/>
      <c r="U197" s="404"/>
      <c r="V197" s="404"/>
      <c r="W197" s="404"/>
      <c r="X197" s="77">
        <f t="shared" si="7"/>
        <v>0</v>
      </c>
      <c r="Y197" s="556" t="s">
        <v>394</v>
      </c>
      <c r="Z197" s="78"/>
      <c r="AA197" s="186" t="s">
        <v>231</v>
      </c>
    </row>
    <row r="198" spans="1:27" s="79" customFormat="1" ht="27.75" customHeight="1">
      <c r="A198" s="298" t="s">
        <v>229</v>
      </c>
      <c r="B198" s="111">
        <v>18</v>
      </c>
      <c r="C198" s="298" t="s">
        <v>248</v>
      </c>
      <c r="D198" s="485">
        <v>0.75</v>
      </c>
      <c r="E198" s="485">
        <v>1.05</v>
      </c>
      <c r="F198" s="485"/>
      <c r="G198" s="485"/>
      <c r="H198" s="461">
        <v>1</v>
      </c>
      <c r="I198" s="465"/>
      <c r="J198" s="480"/>
      <c r="K198" s="480"/>
      <c r="L198" s="480"/>
      <c r="M198" s="480"/>
      <c r="N198" s="366"/>
      <c r="O198" s="367">
        <v>2</v>
      </c>
      <c r="P198" s="365"/>
      <c r="Q198" s="404"/>
      <c r="R198" s="466"/>
      <c r="S198" s="463">
        <v>3</v>
      </c>
      <c r="T198" s="464">
        <v>2</v>
      </c>
      <c r="U198" s="404"/>
      <c r="V198" s="404"/>
      <c r="W198" s="404"/>
      <c r="X198" s="77">
        <f t="shared" si="7"/>
        <v>0</v>
      </c>
      <c r="Y198" s="556" t="s">
        <v>394</v>
      </c>
      <c r="Z198" s="78"/>
      <c r="AA198" s="186" t="s">
        <v>231</v>
      </c>
    </row>
    <row r="199" spans="1:27" s="79" customFormat="1" ht="27.75" customHeight="1">
      <c r="A199" s="298" t="s">
        <v>229</v>
      </c>
      <c r="B199" s="111">
        <v>19</v>
      </c>
      <c r="C199" s="298" t="s">
        <v>249</v>
      </c>
      <c r="D199" s="482" t="s">
        <v>138</v>
      </c>
      <c r="E199" s="482" t="s">
        <v>138</v>
      </c>
      <c r="F199" s="482"/>
      <c r="G199" s="482"/>
      <c r="H199" s="461">
        <v>1</v>
      </c>
      <c r="I199" s="465"/>
      <c r="J199" s="486">
        <v>0</v>
      </c>
      <c r="K199" s="486" t="s">
        <v>401</v>
      </c>
      <c r="L199" s="486">
        <v>0</v>
      </c>
      <c r="M199" s="486" t="s">
        <v>402</v>
      </c>
      <c r="N199" s="366"/>
      <c r="O199" s="367">
        <v>2</v>
      </c>
      <c r="P199" s="486"/>
      <c r="Q199" s="486"/>
      <c r="R199" s="486"/>
      <c r="S199" s="463">
        <v>3</v>
      </c>
      <c r="T199" s="464">
        <v>2</v>
      </c>
      <c r="U199" s="486"/>
      <c r="V199" s="486"/>
      <c r="W199" s="486"/>
      <c r="X199" s="77" t="e">
        <f aca="true" t="shared" si="8" ref="X199:X207">M199+R199+W199</f>
        <v>#VALUE!</v>
      </c>
      <c r="Y199" s="571" t="s">
        <v>374</v>
      </c>
      <c r="Z199" s="78"/>
      <c r="AA199" s="186" t="s">
        <v>231</v>
      </c>
    </row>
    <row r="200" spans="1:27" s="79" customFormat="1" ht="27.75" customHeight="1">
      <c r="A200" s="298" t="s">
        <v>229</v>
      </c>
      <c r="B200" s="111">
        <v>20</v>
      </c>
      <c r="C200" s="298" t="s">
        <v>250</v>
      </c>
      <c r="D200" s="482">
        <v>0.6</v>
      </c>
      <c r="E200" s="482">
        <v>0.6</v>
      </c>
      <c r="F200" s="482">
        <v>0.7</v>
      </c>
      <c r="G200" s="482">
        <v>0.5</v>
      </c>
      <c r="H200" s="461">
        <v>1</v>
      </c>
      <c r="I200" s="465"/>
      <c r="J200" s="480"/>
      <c r="K200" s="480"/>
      <c r="L200" s="480"/>
      <c r="M200" s="480"/>
      <c r="N200" s="366"/>
      <c r="O200" s="367">
        <v>2</v>
      </c>
      <c r="P200" s="365"/>
      <c r="Q200" s="404"/>
      <c r="R200" s="466"/>
      <c r="S200" s="395"/>
      <c r="T200" s="483"/>
      <c r="U200" s="404"/>
      <c r="V200" s="404"/>
      <c r="W200" s="404"/>
      <c r="X200" s="77">
        <f t="shared" si="8"/>
        <v>0</v>
      </c>
      <c r="Y200" s="556" t="s">
        <v>394</v>
      </c>
      <c r="Z200" s="78"/>
      <c r="AA200" s="186" t="s">
        <v>231</v>
      </c>
    </row>
    <row r="201" spans="1:27" s="79" customFormat="1" ht="27.75" customHeight="1">
      <c r="A201" s="298" t="s">
        <v>229</v>
      </c>
      <c r="B201" s="111">
        <v>21</v>
      </c>
      <c r="C201" s="298" t="s">
        <v>251</v>
      </c>
      <c r="D201" s="487">
        <v>0.5</v>
      </c>
      <c r="E201" s="487">
        <v>0.5</v>
      </c>
      <c r="F201" s="487">
        <v>0.6</v>
      </c>
      <c r="G201" s="487">
        <v>0.2</v>
      </c>
      <c r="H201" s="461">
        <v>1</v>
      </c>
      <c r="I201" s="465"/>
      <c r="J201" s="480"/>
      <c r="K201" s="480"/>
      <c r="L201" s="480"/>
      <c r="M201" s="480"/>
      <c r="N201" s="462"/>
      <c r="O201" s="367">
        <v>2</v>
      </c>
      <c r="P201" s="365"/>
      <c r="Q201" s="404"/>
      <c r="R201" s="466"/>
      <c r="S201" s="463">
        <v>3</v>
      </c>
      <c r="T201" s="464">
        <v>1</v>
      </c>
      <c r="U201" s="404"/>
      <c r="V201" s="404"/>
      <c r="W201" s="404"/>
      <c r="X201" s="77">
        <f t="shared" si="8"/>
        <v>0</v>
      </c>
      <c r="Y201" s="556" t="s">
        <v>394</v>
      </c>
      <c r="Z201" s="78"/>
      <c r="AA201" s="186" t="s">
        <v>231</v>
      </c>
    </row>
    <row r="202" spans="1:51" s="141" customFormat="1" ht="27.75" customHeight="1">
      <c r="A202" s="298" t="s">
        <v>229</v>
      </c>
      <c r="B202" s="111">
        <v>22</v>
      </c>
      <c r="C202" s="298" t="s">
        <v>252</v>
      </c>
      <c r="D202" s="482">
        <v>0.45</v>
      </c>
      <c r="E202" s="482">
        <v>0.55</v>
      </c>
      <c r="F202" s="482">
        <v>0.61</v>
      </c>
      <c r="G202" s="482">
        <v>0.25</v>
      </c>
      <c r="H202" s="461">
        <v>1</v>
      </c>
      <c r="I202" s="465"/>
      <c r="J202" s="480"/>
      <c r="K202" s="480"/>
      <c r="L202" s="480"/>
      <c r="M202" s="480"/>
      <c r="N202" s="462"/>
      <c r="O202" s="367">
        <v>6</v>
      </c>
      <c r="P202" s="365"/>
      <c r="Q202" s="404"/>
      <c r="R202" s="466"/>
      <c r="S202" s="463">
        <v>3</v>
      </c>
      <c r="T202" s="464">
        <v>8</v>
      </c>
      <c r="U202" s="404"/>
      <c r="V202" s="404"/>
      <c r="W202" s="404"/>
      <c r="X202" s="77">
        <f t="shared" si="8"/>
        <v>0</v>
      </c>
      <c r="Y202" s="556" t="s">
        <v>394</v>
      </c>
      <c r="Z202" s="145"/>
      <c r="AA202" s="137" t="s">
        <v>231</v>
      </c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</row>
    <row r="203" spans="1:27" s="79" customFormat="1" ht="27.75" customHeight="1">
      <c r="A203" s="298" t="s">
        <v>229</v>
      </c>
      <c r="B203" s="111">
        <v>23</v>
      </c>
      <c r="C203" s="298" t="s">
        <v>253</v>
      </c>
      <c r="D203" s="482">
        <v>0.32</v>
      </c>
      <c r="E203" s="482">
        <v>0.55</v>
      </c>
      <c r="F203" s="482" t="s">
        <v>138</v>
      </c>
      <c r="G203" s="482" t="s">
        <v>138</v>
      </c>
      <c r="H203" s="461">
        <v>3</v>
      </c>
      <c r="I203" s="465"/>
      <c r="J203" s="480"/>
      <c r="K203" s="480"/>
      <c r="L203" s="480"/>
      <c r="M203" s="480"/>
      <c r="N203" s="366"/>
      <c r="O203" s="367">
        <v>2</v>
      </c>
      <c r="P203" s="365"/>
      <c r="Q203" s="404"/>
      <c r="R203" s="466"/>
      <c r="S203" s="395"/>
      <c r="T203" s="483"/>
      <c r="U203" s="404"/>
      <c r="V203" s="404"/>
      <c r="W203" s="404"/>
      <c r="X203" s="77">
        <f t="shared" si="8"/>
        <v>0</v>
      </c>
      <c r="Y203" s="556" t="s">
        <v>394</v>
      </c>
      <c r="Z203" s="78"/>
      <c r="AA203" s="186" t="s">
        <v>231</v>
      </c>
    </row>
    <row r="204" spans="1:51" s="79" customFormat="1" ht="27.75" customHeight="1">
      <c r="A204" s="298" t="s">
        <v>229</v>
      </c>
      <c r="B204" s="111">
        <v>24</v>
      </c>
      <c r="C204" s="298" t="s">
        <v>254</v>
      </c>
      <c r="D204" s="482">
        <v>0.3</v>
      </c>
      <c r="E204" s="488">
        <v>0.5</v>
      </c>
      <c r="F204" s="482">
        <v>0.6</v>
      </c>
      <c r="G204" s="488">
        <v>0.01</v>
      </c>
      <c r="H204" s="461">
        <v>1</v>
      </c>
      <c r="I204" s="465"/>
      <c r="J204" s="480"/>
      <c r="K204" s="480"/>
      <c r="L204" s="480"/>
      <c r="M204" s="480"/>
      <c r="N204" s="366"/>
      <c r="O204" s="367"/>
      <c r="P204" s="365"/>
      <c r="Q204" s="368"/>
      <c r="R204" s="466"/>
      <c r="S204" s="395"/>
      <c r="T204" s="483"/>
      <c r="U204" s="404"/>
      <c r="V204" s="404"/>
      <c r="W204" s="404"/>
      <c r="X204" s="77">
        <f t="shared" si="8"/>
        <v>0</v>
      </c>
      <c r="Y204" s="556" t="s">
        <v>394</v>
      </c>
      <c r="Z204" s="78"/>
      <c r="AA204" s="186" t="s">
        <v>231</v>
      </c>
      <c r="AB204" s="141"/>
      <c r="AC204" s="141"/>
      <c r="AD204" s="202"/>
      <c r="AE204" s="202"/>
      <c r="AF204" s="202"/>
      <c r="AG204" s="203"/>
      <c r="AH204" s="202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</row>
    <row r="205" spans="1:51" s="79" customFormat="1" ht="27.75" customHeight="1">
      <c r="A205" s="298" t="s">
        <v>229</v>
      </c>
      <c r="B205" s="111">
        <v>25</v>
      </c>
      <c r="C205" s="298" t="s">
        <v>255</v>
      </c>
      <c r="D205" s="482">
        <v>0.4</v>
      </c>
      <c r="E205" s="482">
        <v>0.48</v>
      </c>
      <c r="F205" s="482">
        <v>0.56</v>
      </c>
      <c r="G205" s="482">
        <v>-0.02</v>
      </c>
      <c r="H205" s="461">
        <v>1</v>
      </c>
      <c r="I205" s="465"/>
      <c r="J205" s="480"/>
      <c r="K205" s="480"/>
      <c r="L205" s="480"/>
      <c r="M205" s="480"/>
      <c r="N205" s="366"/>
      <c r="O205" s="489"/>
      <c r="P205" s="365"/>
      <c r="Q205" s="368"/>
      <c r="R205" s="466"/>
      <c r="S205" s="395"/>
      <c r="T205" s="483"/>
      <c r="U205" s="404"/>
      <c r="V205" s="404"/>
      <c r="W205" s="404"/>
      <c r="X205" s="77">
        <f t="shared" si="8"/>
        <v>0</v>
      </c>
      <c r="Y205" s="556" t="s">
        <v>394</v>
      </c>
      <c r="Z205" s="78"/>
      <c r="AA205" s="186" t="s">
        <v>231</v>
      </c>
      <c r="AB205" s="141"/>
      <c r="AC205" s="141"/>
      <c r="AD205" s="202"/>
      <c r="AE205" s="202"/>
      <c r="AF205" s="202"/>
      <c r="AG205" s="203"/>
      <c r="AH205" s="202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</row>
    <row r="206" spans="1:27" s="79" customFormat="1" ht="27.75" customHeight="1">
      <c r="A206" s="298" t="s">
        <v>229</v>
      </c>
      <c r="B206" s="111">
        <v>26</v>
      </c>
      <c r="C206" s="298" t="s">
        <v>256</v>
      </c>
      <c r="D206" s="482">
        <v>0.38</v>
      </c>
      <c r="E206" s="482">
        <v>0.4</v>
      </c>
      <c r="F206" s="482">
        <v>0.51</v>
      </c>
      <c r="G206" s="482">
        <v>-0.05</v>
      </c>
      <c r="H206" s="461">
        <v>1</v>
      </c>
      <c r="I206" s="465"/>
      <c r="J206" s="480"/>
      <c r="K206" s="480"/>
      <c r="L206" s="480"/>
      <c r="M206" s="480"/>
      <c r="N206" s="366"/>
      <c r="O206" s="489"/>
      <c r="P206" s="365"/>
      <c r="Q206" s="368"/>
      <c r="R206" s="466"/>
      <c r="S206" s="395"/>
      <c r="T206" s="483"/>
      <c r="U206" s="404"/>
      <c r="V206" s="404"/>
      <c r="W206" s="404"/>
      <c r="X206" s="77">
        <f t="shared" si="8"/>
        <v>0</v>
      </c>
      <c r="Y206" s="556" t="s">
        <v>394</v>
      </c>
      <c r="Z206" s="78"/>
      <c r="AA206" s="186" t="s">
        <v>231</v>
      </c>
    </row>
    <row r="207" spans="1:27" s="79" customFormat="1" ht="27.75" customHeight="1">
      <c r="A207" s="298" t="s">
        <v>229</v>
      </c>
      <c r="B207" s="111">
        <v>27</v>
      </c>
      <c r="C207" s="298" t="s">
        <v>257</v>
      </c>
      <c r="D207" s="482">
        <v>0.31</v>
      </c>
      <c r="E207" s="482">
        <v>0.35</v>
      </c>
      <c r="F207" s="482">
        <v>0.54</v>
      </c>
      <c r="G207" s="482">
        <v>0.26</v>
      </c>
      <c r="H207" s="461">
        <v>1</v>
      </c>
      <c r="I207" s="465"/>
      <c r="J207" s="480"/>
      <c r="K207" s="480"/>
      <c r="L207" s="480"/>
      <c r="M207" s="480"/>
      <c r="N207" s="366"/>
      <c r="O207" s="489"/>
      <c r="P207" s="365"/>
      <c r="Q207" s="368"/>
      <c r="R207" s="466"/>
      <c r="S207" s="395"/>
      <c r="T207" s="483"/>
      <c r="U207" s="404"/>
      <c r="V207" s="404"/>
      <c r="W207" s="404"/>
      <c r="X207" s="77">
        <f t="shared" si="8"/>
        <v>0</v>
      </c>
      <c r="Y207" s="556" t="s">
        <v>394</v>
      </c>
      <c r="Z207" s="78"/>
      <c r="AA207" s="186" t="s">
        <v>231</v>
      </c>
    </row>
    <row r="208" spans="1:27" s="79" customFormat="1" ht="27.75" customHeight="1">
      <c r="A208" s="298" t="s">
        <v>229</v>
      </c>
      <c r="B208" s="111">
        <v>28</v>
      </c>
      <c r="C208" s="298" t="s">
        <v>258</v>
      </c>
      <c r="D208" s="482">
        <v>0.25</v>
      </c>
      <c r="E208" s="482">
        <v>0.3</v>
      </c>
      <c r="F208" s="482">
        <v>0.2</v>
      </c>
      <c r="G208" s="482">
        <v>0.15</v>
      </c>
      <c r="H208" s="461">
        <v>1</v>
      </c>
      <c r="I208" s="465"/>
      <c r="J208" s="480"/>
      <c r="K208" s="480"/>
      <c r="L208" s="480"/>
      <c r="M208" s="480"/>
      <c r="N208" s="366"/>
      <c r="O208" s="367">
        <v>4</v>
      </c>
      <c r="P208" s="365"/>
      <c r="Q208" s="368"/>
      <c r="R208" s="466"/>
      <c r="S208" s="463">
        <v>3</v>
      </c>
      <c r="T208" s="464">
        <v>2</v>
      </c>
      <c r="U208" s="368"/>
      <c r="V208" s="368"/>
      <c r="W208" s="368"/>
      <c r="X208" s="77">
        <f>M208+R208+W208</f>
        <v>0</v>
      </c>
      <c r="Y208" s="556" t="s">
        <v>394</v>
      </c>
      <c r="Z208" s="78"/>
      <c r="AA208" s="186" t="s">
        <v>231</v>
      </c>
    </row>
    <row r="209" spans="1:27" s="79" customFormat="1" ht="27.75" customHeight="1">
      <c r="A209" s="298" t="s">
        <v>229</v>
      </c>
      <c r="B209" s="111">
        <v>29</v>
      </c>
      <c r="C209" s="298" t="s">
        <v>259</v>
      </c>
      <c r="D209" s="482">
        <v>0.4</v>
      </c>
      <c r="E209" s="482">
        <v>0.29</v>
      </c>
      <c r="F209" s="482">
        <v>0.38</v>
      </c>
      <c r="G209" s="482">
        <v>0.18</v>
      </c>
      <c r="H209" s="461">
        <v>1</v>
      </c>
      <c r="I209" s="465"/>
      <c r="J209" s="490"/>
      <c r="K209" s="490"/>
      <c r="L209" s="490"/>
      <c r="M209" s="490"/>
      <c r="N209" s="490"/>
      <c r="O209" s="491"/>
      <c r="P209" s="492"/>
      <c r="Q209" s="492"/>
      <c r="R209" s="492"/>
      <c r="S209" s="493"/>
      <c r="T209" s="494"/>
      <c r="U209" s="495"/>
      <c r="V209" s="495"/>
      <c r="W209" s="495"/>
      <c r="X209" s="204"/>
      <c r="Y209" s="572"/>
      <c r="Z209" s="78"/>
      <c r="AA209" s="186" t="s">
        <v>231</v>
      </c>
    </row>
    <row r="210" spans="1:27" s="79" customFormat="1" ht="27.75" customHeight="1">
      <c r="A210" s="298" t="s">
        <v>229</v>
      </c>
      <c r="B210" s="111">
        <v>30</v>
      </c>
      <c r="C210" s="298" t="s">
        <v>260</v>
      </c>
      <c r="D210" s="482">
        <v>0.52</v>
      </c>
      <c r="E210" s="482">
        <v>0.36</v>
      </c>
      <c r="F210" s="482">
        <v>0.52</v>
      </c>
      <c r="G210" s="482">
        <v>0.02</v>
      </c>
      <c r="H210" s="461">
        <v>1</v>
      </c>
      <c r="I210" s="465"/>
      <c r="J210" s="490"/>
      <c r="K210" s="490"/>
      <c r="L210" s="490"/>
      <c r="M210" s="490"/>
      <c r="N210" s="490"/>
      <c r="O210" s="491"/>
      <c r="P210" s="492"/>
      <c r="Q210" s="492"/>
      <c r="R210" s="492"/>
      <c r="S210" s="493"/>
      <c r="T210" s="494"/>
      <c r="U210" s="495"/>
      <c r="V210" s="495"/>
      <c r="W210" s="495"/>
      <c r="X210" s="204"/>
      <c r="Y210" s="572"/>
      <c r="Z210" s="78"/>
      <c r="AA210" s="186" t="s">
        <v>231</v>
      </c>
    </row>
    <row r="211" spans="1:27" s="79" customFormat="1" ht="27.75" customHeight="1">
      <c r="A211" s="298" t="s">
        <v>229</v>
      </c>
      <c r="B211" s="111">
        <v>31</v>
      </c>
      <c r="C211" s="298" t="s">
        <v>261</v>
      </c>
      <c r="D211" s="205"/>
      <c r="E211" s="205"/>
      <c r="F211" s="207"/>
      <c r="G211" s="207"/>
      <c r="H211" s="461">
        <v>1</v>
      </c>
      <c r="I211" s="465"/>
      <c r="J211" s="466"/>
      <c r="K211" s="496"/>
      <c r="L211" s="466"/>
      <c r="M211" s="466"/>
      <c r="N211" s="366"/>
      <c r="O211" s="367"/>
      <c r="P211" s="404"/>
      <c r="Q211" s="404"/>
      <c r="R211" s="404"/>
      <c r="S211" s="395"/>
      <c r="T211" s="483"/>
      <c r="U211" s="368"/>
      <c r="V211" s="368"/>
      <c r="W211" s="368"/>
      <c r="X211" s="77">
        <f>M211+R211+W211</f>
        <v>0</v>
      </c>
      <c r="Y211" s="556"/>
      <c r="Z211" s="78"/>
      <c r="AA211" s="186" t="s">
        <v>231</v>
      </c>
    </row>
    <row r="212" spans="1:27" s="79" customFormat="1" ht="27.75" customHeight="1">
      <c r="A212" s="298" t="s">
        <v>229</v>
      </c>
      <c r="B212" s="111">
        <v>32</v>
      </c>
      <c r="C212" s="298" t="s">
        <v>262</v>
      </c>
      <c r="D212" s="206"/>
      <c r="E212" s="207"/>
      <c r="F212" s="208"/>
      <c r="G212" s="207"/>
      <c r="H212" s="363"/>
      <c r="I212" s="364"/>
      <c r="J212" s="466"/>
      <c r="K212" s="404"/>
      <c r="L212" s="404"/>
      <c r="M212" s="404"/>
      <c r="N212" s="383"/>
      <c r="O212" s="367"/>
      <c r="P212" s="404"/>
      <c r="Q212" s="404"/>
      <c r="R212" s="404"/>
      <c r="S212" s="497"/>
      <c r="T212" s="370"/>
      <c r="U212" s="365"/>
      <c r="V212" s="368"/>
      <c r="W212" s="365"/>
      <c r="X212" s="77">
        <f>M212+R212+W212</f>
        <v>0</v>
      </c>
      <c r="Y212" s="569"/>
      <c r="Z212" s="78"/>
      <c r="AA212" s="186" t="s">
        <v>231</v>
      </c>
    </row>
    <row r="213" spans="1:27" s="79" customFormat="1" ht="27.75" customHeight="1">
      <c r="A213" s="298" t="s">
        <v>229</v>
      </c>
      <c r="B213" s="111">
        <v>33</v>
      </c>
      <c r="C213" s="298" t="s">
        <v>263</v>
      </c>
      <c r="D213" s="207"/>
      <c r="E213" s="207"/>
      <c r="F213" s="208"/>
      <c r="G213" s="207"/>
      <c r="H213" s="498"/>
      <c r="I213" s="372"/>
      <c r="J213" s="404"/>
      <c r="K213" s="404"/>
      <c r="L213" s="404"/>
      <c r="M213" s="404"/>
      <c r="N213" s="366"/>
      <c r="O213" s="387"/>
      <c r="P213" s="404"/>
      <c r="Q213" s="404"/>
      <c r="R213" s="404"/>
      <c r="S213" s="395"/>
      <c r="T213" s="483"/>
      <c r="U213" s="368"/>
      <c r="V213" s="368"/>
      <c r="W213" s="368"/>
      <c r="X213" s="77">
        <f>M213+R213+W213</f>
        <v>0</v>
      </c>
      <c r="Y213" s="569"/>
      <c r="Z213" s="78"/>
      <c r="AA213" s="186" t="s">
        <v>231</v>
      </c>
    </row>
    <row r="214" spans="1:27" s="79" customFormat="1" ht="27.75" customHeight="1">
      <c r="A214" s="298" t="s">
        <v>264</v>
      </c>
      <c r="B214" s="111">
        <v>1</v>
      </c>
      <c r="C214" s="298" t="s">
        <v>265</v>
      </c>
      <c r="D214" s="207"/>
      <c r="E214" s="207"/>
      <c r="F214" s="208"/>
      <c r="G214" s="207"/>
      <c r="H214" s="363"/>
      <c r="I214" s="364"/>
      <c r="J214" s="368"/>
      <c r="K214" s="368"/>
      <c r="L214" s="368"/>
      <c r="M214" s="365"/>
      <c r="N214" s="366">
        <v>3</v>
      </c>
      <c r="O214" s="367">
        <v>12</v>
      </c>
      <c r="P214" s="404"/>
      <c r="Q214" s="404"/>
      <c r="R214" s="404"/>
      <c r="S214" s="463">
        <v>3</v>
      </c>
      <c r="T214" s="370">
        <v>2</v>
      </c>
      <c r="U214" s="365"/>
      <c r="V214" s="368"/>
      <c r="W214" s="365"/>
      <c r="X214" s="77">
        <f>M214+R214+W214</f>
        <v>0</v>
      </c>
      <c r="Y214" s="556"/>
      <c r="Z214" s="78"/>
      <c r="AA214" s="186" t="s">
        <v>231</v>
      </c>
    </row>
    <row r="215" spans="1:51" s="354" customFormat="1" ht="27.75" customHeight="1">
      <c r="A215" s="596" t="s">
        <v>56</v>
      </c>
      <c r="B215" s="597"/>
      <c r="C215" s="122"/>
      <c r="D215" s="349"/>
      <c r="E215" s="349"/>
      <c r="F215" s="348"/>
      <c r="G215" s="348"/>
      <c r="H215" s="124">
        <v>6</v>
      </c>
      <c r="I215" s="125">
        <v>12.5</v>
      </c>
      <c r="J215" s="125"/>
      <c r="K215" s="125"/>
      <c r="L215" s="125"/>
      <c r="M215" s="127">
        <f>SUM(M216:M296)</f>
        <v>0</v>
      </c>
      <c r="N215" s="125"/>
      <c r="O215" s="128">
        <f>SUM(O216:O295)</f>
        <v>57</v>
      </c>
      <c r="P215" s="350">
        <f>SUM(P216:P295)</f>
        <v>0</v>
      </c>
      <c r="Q215" s="209"/>
      <c r="R215" s="127">
        <f>SUM(R216:R296)</f>
        <v>0</v>
      </c>
      <c r="S215" s="125"/>
      <c r="T215" s="128">
        <f>SUM(T216:T295)</f>
        <v>31</v>
      </c>
      <c r="U215" s="129">
        <f>SUM(U216:U295)</f>
        <v>0</v>
      </c>
      <c r="V215" s="209"/>
      <c r="W215" s="127">
        <f>SUM(W216:W296)</f>
        <v>0</v>
      </c>
      <c r="X215" s="200">
        <f>M215+W215+R215</f>
        <v>0</v>
      </c>
      <c r="Y215" s="563"/>
      <c r="Z215" s="351"/>
      <c r="AA215" s="352"/>
      <c r="AB215" s="353"/>
      <c r="AC215" s="353"/>
      <c r="AD215" s="353"/>
      <c r="AE215" s="353"/>
      <c r="AF215" s="353"/>
      <c r="AG215" s="353"/>
      <c r="AH215" s="353"/>
      <c r="AI215" s="353"/>
      <c r="AJ215" s="353"/>
      <c r="AK215" s="353"/>
      <c r="AL215" s="353"/>
      <c r="AM215" s="353"/>
      <c r="AN215" s="353"/>
      <c r="AO215" s="353"/>
      <c r="AP215" s="353"/>
      <c r="AQ215" s="353"/>
      <c r="AR215" s="353"/>
      <c r="AS215" s="353"/>
      <c r="AT215" s="353"/>
      <c r="AU215" s="353"/>
      <c r="AV215" s="353"/>
      <c r="AW215" s="353"/>
      <c r="AX215" s="353"/>
      <c r="AY215" s="353"/>
    </row>
    <row r="216" spans="1:51" s="141" customFormat="1" ht="30">
      <c r="A216" s="298" t="s">
        <v>175</v>
      </c>
      <c r="B216" s="111">
        <v>1</v>
      </c>
      <c r="C216" s="298" t="s">
        <v>266</v>
      </c>
      <c r="D216" s="460">
        <v>1.5</v>
      </c>
      <c r="E216" s="460">
        <v>0.6</v>
      </c>
      <c r="F216" s="460">
        <v>1.56</v>
      </c>
      <c r="G216" s="460">
        <v>0.5</v>
      </c>
      <c r="H216" s="363">
        <v>0.7</v>
      </c>
      <c r="I216" s="364">
        <v>6</v>
      </c>
      <c r="J216" s="372"/>
      <c r="K216" s="372"/>
      <c r="L216" s="372"/>
      <c r="M216" s="372"/>
      <c r="N216" s="366"/>
      <c r="O216" s="387"/>
      <c r="P216" s="364"/>
      <c r="Q216" s="372"/>
      <c r="R216" s="364"/>
      <c r="S216" s="450"/>
      <c r="T216" s="363"/>
      <c r="U216" s="364"/>
      <c r="V216" s="372"/>
      <c r="W216" s="364"/>
      <c r="X216" s="329">
        <f aca="true" t="shared" si="9" ref="X216:X224">M216+R216+W216</f>
        <v>0</v>
      </c>
      <c r="Y216" s="559"/>
      <c r="Z216" s="145"/>
      <c r="AA216" s="117">
        <f>+M215+R215+W215</f>
        <v>0</v>
      </c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</row>
    <row r="217" spans="1:27" s="215" customFormat="1" ht="27.75" customHeight="1">
      <c r="A217" s="298" t="s">
        <v>175</v>
      </c>
      <c r="B217" s="111">
        <v>2</v>
      </c>
      <c r="C217" s="298" t="s">
        <v>267</v>
      </c>
      <c r="D217" s="460">
        <v>1.38</v>
      </c>
      <c r="E217" s="460">
        <v>0.39</v>
      </c>
      <c r="F217" s="460">
        <v>1.41</v>
      </c>
      <c r="G217" s="460">
        <v>0.45</v>
      </c>
      <c r="H217" s="363">
        <v>1</v>
      </c>
      <c r="I217" s="364">
        <v>4</v>
      </c>
      <c r="J217" s="364"/>
      <c r="K217" s="372"/>
      <c r="L217" s="465"/>
      <c r="M217" s="465"/>
      <c r="N217" s="366"/>
      <c r="O217" s="387"/>
      <c r="P217" s="364"/>
      <c r="Q217" s="372"/>
      <c r="R217" s="364"/>
      <c r="S217" s="369">
        <v>3</v>
      </c>
      <c r="T217" s="370">
        <v>2</v>
      </c>
      <c r="U217" s="364"/>
      <c r="V217" s="372"/>
      <c r="W217" s="364"/>
      <c r="X217" s="77">
        <f t="shared" si="9"/>
        <v>0</v>
      </c>
      <c r="Y217" s="559"/>
      <c r="Z217" s="211"/>
      <c r="AA217" s="212" t="s">
        <v>231</v>
      </c>
    </row>
    <row r="218" spans="1:27" s="215" customFormat="1" ht="27.75" customHeight="1">
      <c r="A218" s="298" t="s">
        <v>175</v>
      </c>
      <c r="B218" s="111">
        <v>3</v>
      </c>
      <c r="C218" s="298" t="s">
        <v>396</v>
      </c>
      <c r="D218" s="460">
        <v>1.17</v>
      </c>
      <c r="E218" s="460">
        <v>0.43</v>
      </c>
      <c r="F218" s="460">
        <v>1.18</v>
      </c>
      <c r="G218" s="460">
        <v>0.47</v>
      </c>
      <c r="H218" s="363">
        <v>-0.07</v>
      </c>
      <c r="I218" s="364">
        <v>4</v>
      </c>
      <c r="J218" s="372"/>
      <c r="K218" s="372"/>
      <c r="L218" s="372"/>
      <c r="M218" s="372"/>
      <c r="N218" s="366"/>
      <c r="O218" s="387"/>
      <c r="P218" s="364"/>
      <c r="Q218" s="372"/>
      <c r="R218" s="364"/>
      <c r="S218" s="369">
        <v>3</v>
      </c>
      <c r="T218" s="370">
        <v>2</v>
      </c>
      <c r="U218" s="372"/>
      <c r="V218" s="372"/>
      <c r="W218" s="372"/>
      <c r="X218" s="77">
        <f t="shared" si="9"/>
        <v>0</v>
      </c>
      <c r="Y218" s="559"/>
      <c r="Z218" s="316"/>
      <c r="AA218" s="212" t="s">
        <v>231</v>
      </c>
    </row>
    <row r="219" spans="1:27" s="215" customFormat="1" ht="27.75" customHeight="1">
      <c r="A219" s="298" t="s">
        <v>175</v>
      </c>
      <c r="B219" s="111">
        <v>4</v>
      </c>
      <c r="C219" s="298" t="s">
        <v>268</v>
      </c>
      <c r="D219" s="460">
        <v>1.3</v>
      </c>
      <c r="E219" s="460">
        <v>0.45</v>
      </c>
      <c r="F219" s="460">
        <v>1.32</v>
      </c>
      <c r="G219" s="460">
        <v>0</v>
      </c>
      <c r="H219" s="363">
        <v>1.46</v>
      </c>
      <c r="I219" s="364">
        <v>6</v>
      </c>
      <c r="J219" s="372"/>
      <c r="K219" s="372"/>
      <c r="L219" s="207"/>
      <c r="M219" s="207"/>
      <c r="N219" s="366"/>
      <c r="O219" s="387"/>
      <c r="P219" s="364"/>
      <c r="Q219" s="372"/>
      <c r="R219" s="364"/>
      <c r="S219" s="369">
        <v>3</v>
      </c>
      <c r="T219" s="370">
        <v>2</v>
      </c>
      <c r="U219" s="372"/>
      <c r="V219" s="372"/>
      <c r="W219" s="372"/>
      <c r="X219" s="77">
        <f t="shared" si="9"/>
        <v>0</v>
      </c>
      <c r="Y219" s="559"/>
      <c r="Z219" s="211"/>
      <c r="AA219" s="212" t="s">
        <v>177</v>
      </c>
    </row>
    <row r="220" spans="1:27" s="215" customFormat="1" ht="27.75" customHeight="1">
      <c r="A220" s="298" t="s">
        <v>175</v>
      </c>
      <c r="B220" s="111">
        <v>5</v>
      </c>
      <c r="C220" s="298" t="s">
        <v>269</v>
      </c>
      <c r="D220" s="460">
        <v>1.34</v>
      </c>
      <c r="E220" s="460">
        <v>0.56</v>
      </c>
      <c r="F220" s="460">
        <v>1.37</v>
      </c>
      <c r="G220" s="460">
        <v>0.67</v>
      </c>
      <c r="H220" s="363">
        <v>1.9</v>
      </c>
      <c r="I220" s="364">
        <v>6</v>
      </c>
      <c r="J220" s="364"/>
      <c r="K220" s="372"/>
      <c r="L220" s="465"/>
      <c r="M220" s="465"/>
      <c r="N220" s="366"/>
      <c r="O220" s="387"/>
      <c r="P220" s="364"/>
      <c r="Q220" s="372"/>
      <c r="R220" s="364"/>
      <c r="S220" s="369">
        <v>3</v>
      </c>
      <c r="T220" s="370">
        <v>2</v>
      </c>
      <c r="U220" s="372"/>
      <c r="V220" s="372"/>
      <c r="W220" s="372"/>
      <c r="X220" s="77">
        <f t="shared" si="9"/>
        <v>0</v>
      </c>
      <c r="Y220" s="559"/>
      <c r="Z220" s="211"/>
      <c r="AA220" s="212" t="s">
        <v>177</v>
      </c>
    </row>
    <row r="221" spans="1:27" s="215" customFormat="1" ht="27.75" customHeight="1">
      <c r="A221" s="298" t="s">
        <v>175</v>
      </c>
      <c r="B221" s="111">
        <v>6</v>
      </c>
      <c r="C221" s="298" t="s">
        <v>270</v>
      </c>
      <c r="D221" s="460">
        <v>1.21</v>
      </c>
      <c r="E221" s="460">
        <v>0.54</v>
      </c>
      <c r="F221" s="460">
        <v>1.25</v>
      </c>
      <c r="G221" s="460">
        <v>0.61</v>
      </c>
      <c r="H221" s="363">
        <v>0.74</v>
      </c>
      <c r="I221" s="364">
        <v>4</v>
      </c>
      <c r="J221" s="364"/>
      <c r="K221" s="372"/>
      <c r="L221" s="364"/>
      <c r="M221" s="372"/>
      <c r="N221" s="366"/>
      <c r="O221" s="387"/>
      <c r="P221" s="364"/>
      <c r="Q221" s="372"/>
      <c r="R221" s="364"/>
      <c r="S221" s="369">
        <v>3</v>
      </c>
      <c r="T221" s="370">
        <v>2</v>
      </c>
      <c r="U221" s="364"/>
      <c r="V221" s="372"/>
      <c r="W221" s="364"/>
      <c r="X221" s="77">
        <f t="shared" si="9"/>
        <v>0</v>
      </c>
      <c r="Y221" s="559"/>
      <c r="Z221" s="211"/>
      <c r="AA221" s="212" t="s">
        <v>177</v>
      </c>
    </row>
    <row r="222" spans="1:27" s="215" customFormat="1" ht="27.75" customHeight="1">
      <c r="A222" s="298" t="s">
        <v>175</v>
      </c>
      <c r="B222" s="111">
        <v>7</v>
      </c>
      <c r="C222" s="298" t="s">
        <v>271</v>
      </c>
      <c r="D222" s="460">
        <v>1.19</v>
      </c>
      <c r="E222" s="460">
        <v>0.52</v>
      </c>
      <c r="F222" s="460">
        <v>1.23</v>
      </c>
      <c r="G222" s="460">
        <v>0.66</v>
      </c>
      <c r="H222" s="363">
        <v>1.84</v>
      </c>
      <c r="I222" s="364">
        <v>4</v>
      </c>
      <c r="J222" s="364"/>
      <c r="K222" s="372"/>
      <c r="L222" s="364"/>
      <c r="M222" s="364"/>
      <c r="N222" s="366"/>
      <c r="O222" s="387"/>
      <c r="P222" s="364"/>
      <c r="Q222" s="372"/>
      <c r="R222" s="364"/>
      <c r="S222" s="369">
        <v>3</v>
      </c>
      <c r="T222" s="370">
        <v>2</v>
      </c>
      <c r="U222" s="364"/>
      <c r="V222" s="372"/>
      <c r="W222" s="364"/>
      <c r="X222" s="77">
        <f t="shared" si="9"/>
        <v>0</v>
      </c>
      <c r="Y222" s="559"/>
      <c r="Z222" s="211"/>
      <c r="AA222" s="212" t="s">
        <v>177</v>
      </c>
    </row>
    <row r="223" spans="1:27" s="215" customFormat="1" ht="27.75" customHeight="1">
      <c r="A223" s="298" t="s">
        <v>175</v>
      </c>
      <c r="B223" s="111">
        <v>8</v>
      </c>
      <c r="C223" s="298" t="s">
        <v>388</v>
      </c>
      <c r="D223" s="460"/>
      <c r="E223" s="460"/>
      <c r="F223" s="460"/>
      <c r="G223" s="460"/>
      <c r="H223" s="363"/>
      <c r="I223" s="364"/>
      <c r="J223" s="364"/>
      <c r="K223" s="372"/>
      <c r="L223" s="364"/>
      <c r="M223" s="364"/>
      <c r="N223" s="366">
        <v>3</v>
      </c>
      <c r="O223" s="387"/>
      <c r="P223" s="364"/>
      <c r="Q223" s="372"/>
      <c r="R223" s="364"/>
      <c r="S223" s="369"/>
      <c r="T223" s="370"/>
      <c r="U223" s="364"/>
      <c r="V223" s="372"/>
      <c r="W223" s="364"/>
      <c r="X223" s="77">
        <f t="shared" si="9"/>
        <v>0</v>
      </c>
      <c r="Y223" s="559"/>
      <c r="Z223" s="211"/>
      <c r="AA223" s="212" t="s">
        <v>177</v>
      </c>
    </row>
    <row r="224" spans="1:29" s="215" customFormat="1" ht="27.75" customHeight="1">
      <c r="A224" s="298" t="s">
        <v>175</v>
      </c>
      <c r="B224" s="111">
        <v>9</v>
      </c>
      <c r="C224" s="298" t="s">
        <v>387</v>
      </c>
      <c r="D224" s="460"/>
      <c r="E224" s="460"/>
      <c r="F224" s="460"/>
      <c r="G224" s="460"/>
      <c r="H224" s="363"/>
      <c r="I224" s="364"/>
      <c r="J224" s="364"/>
      <c r="K224" s="372"/>
      <c r="L224" s="364"/>
      <c r="M224" s="364"/>
      <c r="N224" s="366"/>
      <c r="O224" s="387"/>
      <c r="P224" s="364"/>
      <c r="Q224" s="372"/>
      <c r="R224" s="364"/>
      <c r="S224" s="369"/>
      <c r="T224" s="370"/>
      <c r="U224" s="364"/>
      <c r="V224" s="372"/>
      <c r="W224" s="364"/>
      <c r="X224" s="77">
        <f t="shared" si="9"/>
        <v>0</v>
      </c>
      <c r="Y224" s="559"/>
      <c r="Z224" s="211"/>
      <c r="AA224" s="212" t="s">
        <v>177</v>
      </c>
      <c r="AB224" s="213">
        <f>G222-F222</f>
        <v>-0.57</v>
      </c>
      <c r="AC224" s="214">
        <f>+G222</f>
        <v>0.66</v>
      </c>
    </row>
    <row r="225" spans="1:27" s="215" customFormat="1" ht="27.75" customHeight="1">
      <c r="A225" s="298" t="s">
        <v>175</v>
      </c>
      <c r="B225" s="111">
        <v>10</v>
      </c>
      <c r="C225" s="298" t="s">
        <v>389</v>
      </c>
      <c r="D225" s="460"/>
      <c r="E225" s="460"/>
      <c r="F225" s="460"/>
      <c r="G225" s="460"/>
      <c r="H225" s="363"/>
      <c r="I225" s="364"/>
      <c r="J225" s="364"/>
      <c r="K225" s="364"/>
      <c r="L225" s="364"/>
      <c r="M225" s="364"/>
      <c r="N225" s="366"/>
      <c r="O225" s="387"/>
      <c r="P225" s="364"/>
      <c r="Q225" s="372"/>
      <c r="R225" s="364"/>
      <c r="S225" s="369"/>
      <c r="T225" s="370"/>
      <c r="U225" s="364"/>
      <c r="V225" s="372"/>
      <c r="W225" s="364"/>
      <c r="X225" s="77">
        <f>M225+R225+W225</f>
        <v>0</v>
      </c>
      <c r="Y225" s="559"/>
      <c r="Z225" s="211"/>
      <c r="AA225" s="212" t="s">
        <v>177</v>
      </c>
    </row>
    <row r="226" spans="1:27" s="215" customFormat="1" ht="27.75" customHeight="1">
      <c r="A226" s="298" t="s">
        <v>175</v>
      </c>
      <c r="B226" s="111">
        <v>1</v>
      </c>
      <c r="C226" s="298" t="s">
        <v>272</v>
      </c>
      <c r="D226" s="460">
        <v>0.78</v>
      </c>
      <c r="E226" s="460">
        <v>0.5</v>
      </c>
      <c r="F226" s="460">
        <v>0.78</v>
      </c>
      <c r="G226" s="460">
        <v>0.5</v>
      </c>
      <c r="H226" s="363">
        <v>1.75</v>
      </c>
      <c r="I226" s="364">
        <v>6</v>
      </c>
      <c r="J226" s="364"/>
      <c r="K226" s="465"/>
      <c r="L226" s="364"/>
      <c r="M226" s="364"/>
      <c r="N226" s="366"/>
      <c r="O226" s="387"/>
      <c r="P226" s="364"/>
      <c r="Q226" s="372"/>
      <c r="R226" s="364"/>
      <c r="S226" s="369">
        <v>3</v>
      </c>
      <c r="T226" s="370">
        <v>2</v>
      </c>
      <c r="U226" s="372"/>
      <c r="V226" s="372"/>
      <c r="W226" s="372"/>
      <c r="X226" s="77">
        <f aca="true" t="shared" si="10" ref="X226:X233">M226+R226+W226</f>
        <v>0</v>
      </c>
      <c r="Y226" s="559"/>
      <c r="Z226" s="211"/>
      <c r="AA226" s="212"/>
    </row>
    <row r="227" spans="1:29" s="215" customFormat="1" ht="27.75" customHeight="1">
      <c r="A227" s="298" t="s">
        <v>175</v>
      </c>
      <c r="B227" s="111">
        <v>2</v>
      </c>
      <c r="C227" s="298" t="s">
        <v>273</v>
      </c>
      <c r="D227" s="460">
        <v>0.78</v>
      </c>
      <c r="E227" s="460">
        <v>0.5</v>
      </c>
      <c r="F227" s="460">
        <v>0.78</v>
      </c>
      <c r="G227" s="460">
        <v>0.5</v>
      </c>
      <c r="H227" s="363" t="s">
        <v>225</v>
      </c>
      <c r="I227" s="364">
        <v>6</v>
      </c>
      <c r="J227" s="364"/>
      <c r="K227" s="364"/>
      <c r="L227" s="364"/>
      <c r="M227" s="364"/>
      <c r="N227" s="366"/>
      <c r="O227" s="387"/>
      <c r="P227" s="454"/>
      <c r="Q227" s="454"/>
      <c r="R227" s="372"/>
      <c r="S227" s="369">
        <v>3</v>
      </c>
      <c r="T227" s="370">
        <v>2</v>
      </c>
      <c r="U227" s="372"/>
      <c r="V227" s="372"/>
      <c r="W227" s="372"/>
      <c r="X227" s="77">
        <f t="shared" si="10"/>
        <v>0</v>
      </c>
      <c r="Y227" s="559"/>
      <c r="Z227" s="211"/>
      <c r="AA227" s="212" t="s">
        <v>177</v>
      </c>
      <c r="AB227" s="213">
        <f>G225-F225</f>
        <v>0</v>
      </c>
      <c r="AC227" s="214">
        <f>+G225</f>
        <v>0</v>
      </c>
    </row>
    <row r="228" spans="1:29" s="215" customFormat="1" ht="27.75" customHeight="1">
      <c r="A228" s="298" t="s">
        <v>182</v>
      </c>
      <c r="B228" s="111">
        <v>1</v>
      </c>
      <c r="C228" s="298" t="s">
        <v>274</v>
      </c>
      <c r="D228" s="481">
        <v>0.95</v>
      </c>
      <c r="E228" s="481">
        <v>1.09</v>
      </c>
      <c r="F228" s="481">
        <v>0.85</v>
      </c>
      <c r="G228" s="481">
        <v>1.05</v>
      </c>
      <c r="H228" s="363">
        <v>1.75</v>
      </c>
      <c r="I228" s="364">
        <v>6</v>
      </c>
      <c r="J228" s="365"/>
      <c r="K228" s="466"/>
      <c r="L228" s="365"/>
      <c r="M228" s="365"/>
      <c r="N228" s="366"/>
      <c r="O228" s="387"/>
      <c r="P228" s="404"/>
      <c r="Q228" s="404"/>
      <c r="R228" s="404"/>
      <c r="S228" s="385"/>
      <c r="T228" s="370"/>
      <c r="U228" s="365"/>
      <c r="V228" s="368"/>
      <c r="W228" s="365"/>
      <c r="X228" s="77">
        <f t="shared" si="10"/>
        <v>0</v>
      </c>
      <c r="Y228" s="564"/>
      <c r="Z228" s="211"/>
      <c r="AA228" s="212" t="s">
        <v>177</v>
      </c>
      <c r="AB228" s="213">
        <f>G226-F226</f>
        <v>-0.28</v>
      </c>
      <c r="AC228" s="214">
        <f>+G226</f>
        <v>0.5</v>
      </c>
    </row>
    <row r="229" spans="1:51" s="141" customFormat="1" ht="27.75" customHeight="1">
      <c r="A229" s="298" t="s">
        <v>182</v>
      </c>
      <c r="B229" s="111"/>
      <c r="C229" s="298" t="s">
        <v>276</v>
      </c>
      <c r="D229" s="481"/>
      <c r="E229" s="481"/>
      <c r="F229" s="481"/>
      <c r="G229" s="481"/>
      <c r="H229" s="363">
        <v>2</v>
      </c>
      <c r="I229" s="364">
        <v>6</v>
      </c>
      <c r="J229" s="365"/>
      <c r="K229" s="365"/>
      <c r="L229" s="365"/>
      <c r="M229" s="365"/>
      <c r="N229" s="366"/>
      <c r="O229" s="387"/>
      <c r="P229" s="404"/>
      <c r="Q229" s="404"/>
      <c r="R229" s="404"/>
      <c r="S229" s="385"/>
      <c r="T229" s="370"/>
      <c r="U229" s="365"/>
      <c r="V229" s="368"/>
      <c r="W229" s="365"/>
      <c r="X229" s="77">
        <f t="shared" si="10"/>
        <v>0</v>
      </c>
      <c r="Y229" s="556"/>
      <c r="Z229" s="145"/>
      <c r="AA229" s="210" t="s">
        <v>177</v>
      </c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</row>
    <row r="230" spans="1:51" s="141" customFormat="1" ht="27.75" customHeight="1">
      <c r="A230" s="298" t="s">
        <v>182</v>
      </c>
      <c r="B230" s="111">
        <v>2</v>
      </c>
      <c r="C230" s="298" t="s">
        <v>277</v>
      </c>
      <c r="D230" s="481">
        <v>0.06</v>
      </c>
      <c r="E230" s="481">
        <v>0.98</v>
      </c>
      <c r="F230" s="481">
        <v>0.74</v>
      </c>
      <c r="G230" s="481">
        <v>0.74</v>
      </c>
      <c r="H230" s="363">
        <v>2</v>
      </c>
      <c r="I230" s="364">
        <v>6</v>
      </c>
      <c r="J230" s="365"/>
      <c r="K230" s="466"/>
      <c r="L230" s="365"/>
      <c r="M230" s="365"/>
      <c r="N230" s="366"/>
      <c r="O230" s="367"/>
      <c r="P230" s="404"/>
      <c r="Q230" s="404"/>
      <c r="R230" s="404"/>
      <c r="S230" s="369"/>
      <c r="T230" s="370"/>
      <c r="U230" s="368"/>
      <c r="V230" s="466"/>
      <c r="W230" s="365"/>
      <c r="X230" s="77">
        <f t="shared" si="10"/>
        <v>0</v>
      </c>
      <c r="Y230" s="564"/>
      <c r="Z230" s="145"/>
      <c r="AA230" s="210" t="s">
        <v>177</v>
      </c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</row>
    <row r="231" spans="1:27" s="141" customFormat="1" ht="27.75" customHeight="1">
      <c r="A231" s="298" t="s">
        <v>182</v>
      </c>
      <c r="B231" s="111"/>
      <c r="C231" s="298" t="s">
        <v>278</v>
      </c>
      <c r="D231" s="481"/>
      <c r="E231" s="481"/>
      <c r="F231" s="455"/>
      <c r="G231" s="455"/>
      <c r="H231" s="363">
        <v>2</v>
      </c>
      <c r="I231" s="364">
        <v>6</v>
      </c>
      <c r="J231" s="365"/>
      <c r="K231" s="365"/>
      <c r="L231" s="365"/>
      <c r="M231" s="365"/>
      <c r="N231" s="366"/>
      <c r="O231" s="367"/>
      <c r="P231" s="404"/>
      <c r="Q231" s="404"/>
      <c r="R231" s="404"/>
      <c r="S231" s="369"/>
      <c r="T231" s="370"/>
      <c r="U231" s="368"/>
      <c r="V231" s="466"/>
      <c r="W231" s="365"/>
      <c r="X231" s="77">
        <f t="shared" si="10"/>
        <v>0</v>
      </c>
      <c r="Y231" s="556"/>
      <c r="Z231" s="145"/>
      <c r="AA231" s="210" t="s">
        <v>275</v>
      </c>
    </row>
    <row r="232" spans="1:27" s="141" customFormat="1" ht="27.75" customHeight="1">
      <c r="A232" s="298" t="s">
        <v>182</v>
      </c>
      <c r="B232" s="111">
        <v>3</v>
      </c>
      <c r="C232" s="298" t="s">
        <v>375</v>
      </c>
      <c r="D232" s="455"/>
      <c r="E232" s="455"/>
      <c r="F232" s="362"/>
      <c r="G232" s="362"/>
      <c r="H232" s="363"/>
      <c r="I232" s="372"/>
      <c r="J232" s="368"/>
      <c r="K232" s="368"/>
      <c r="L232" s="368"/>
      <c r="M232" s="368"/>
      <c r="N232" s="366">
        <v>1</v>
      </c>
      <c r="O232" s="367">
        <v>2</v>
      </c>
      <c r="P232" s="404"/>
      <c r="Q232" s="404"/>
      <c r="R232" s="404"/>
      <c r="S232" s="369"/>
      <c r="T232" s="370"/>
      <c r="U232" s="404"/>
      <c r="V232" s="404"/>
      <c r="W232" s="404"/>
      <c r="X232" s="77">
        <f t="shared" si="10"/>
        <v>0</v>
      </c>
      <c r="Y232" s="556"/>
      <c r="Z232" s="145"/>
      <c r="AA232" s="210" t="s">
        <v>275</v>
      </c>
    </row>
    <row r="233" spans="1:27" s="141" customFormat="1" ht="27.75" customHeight="1">
      <c r="A233" s="298" t="s">
        <v>182</v>
      </c>
      <c r="B233" s="111">
        <v>4</v>
      </c>
      <c r="C233" s="298" t="s">
        <v>376</v>
      </c>
      <c r="D233" s="362"/>
      <c r="E233" s="362" t="s">
        <v>225</v>
      </c>
      <c r="F233" s="460"/>
      <c r="G233" s="460" t="s">
        <v>225</v>
      </c>
      <c r="H233" s="363"/>
      <c r="I233" s="372"/>
      <c r="J233" s="368"/>
      <c r="K233" s="368"/>
      <c r="L233" s="368"/>
      <c r="M233" s="368"/>
      <c r="N233" s="366"/>
      <c r="O233" s="367"/>
      <c r="P233" s="365"/>
      <c r="Q233" s="368"/>
      <c r="R233" s="365"/>
      <c r="S233" s="369">
        <v>3</v>
      </c>
      <c r="T233" s="370">
        <v>2</v>
      </c>
      <c r="U233" s="404"/>
      <c r="V233" s="404"/>
      <c r="W233" s="404"/>
      <c r="X233" s="77">
        <f t="shared" si="10"/>
        <v>0</v>
      </c>
      <c r="Y233" s="556"/>
      <c r="Z233" s="145"/>
      <c r="AA233" s="210" t="s">
        <v>275</v>
      </c>
    </row>
    <row r="234" spans="1:27" s="141" customFormat="1" ht="27.75" customHeight="1">
      <c r="A234" s="298" t="s">
        <v>191</v>
      </c>
      <c r="B234" s="111">
        <v>1</v>
      </c>
      <c r="C234" s="298" t="s">
        <v>279</v>
      </c>
      <c r="D234" s="460"/>
      <c r="E234" s="460"/>
      <c r="F234" s="499"/>
      <c r="G234" s="500"/>
      <c r="H234" s="461">
        <v>1</v>
      </c>
      <c r="I234" s="465">
        <v>4</v>
      </c>
      <c r="J234" s="454"/>
      <c r="K234" s="454"/>
      <c r="L234" s="454"/>
      <c r="M234" s="454"/>
      <c r="N234" s="462">
        <v>1</v>
      </c>
      <c r="O234" s="367">
        <v>1</v>
      </c>
      <c r="P234" s="364"/>
      <c r="Q234" s="465"/>
      <c r="R234" s="465"/>
      <c r="S234" s="369">
        <v>3</v>
      </c>
      <c r="T234" s="464">
        <v>2</v>
      </c>
      <c r="U234" s="364"/>
      <c r="V234" s="372"/>
      <c r="W234" s="364"/>
      <c r="X234" s="77">
        <f aca="true" t="shared" si="11" ref="X234:X292">M234+R234+W234</f>
        <v>0</v>
      </c>
      <c r="Y234" s="559"/>
      <c r="Z234" s="145"/>
      <c r="AA234" s="210" t="s">
        <v>275</v>
      </c>
    </row>
    <row r="235" spans="1:27" s="215" customFormat="1" ht="27.75" customHeight="1">
      <c r="A235" s="298" t="s">
        <v>191</v>
      </c>
      <c r="B235" s="111">
        <v>2</v>
      </c>
      <c r="C235" s="298" t="s">
        <v>282</v>
      </c>
      <c r="D235" s="499">
        <v>0.54</v>
      </c>
      <c r="E235" s="500">
        <v>0.39</v>
      </c>
      <c r="F235" s="499">
        <v>0.46</v>
      </c>
      <c r="G235" s="500">
        <v>0.26</v>
      </c>
      <c r="H235" s="461">
        <v>1</v>
      </c>
      <c r="I235" s="465">
        <v>6.5</v>
      </c>
      <c r="J235" s="365"/>
      <c r="K235" s="365"/>
      <c r="L235" s="365"/>
      <c r="M235" s="365"/>
      <c r="N235" s="462"/>
      <c r="O235" s="367"/>
      <c r="P235" s="404"/>
      <c r="Q235" s="466"/>
      <c r="R235" s="466"/>
      <c r="S235" s="369"/>
      <c r="T235" s="464"/>
      <c r="U235" s="368"/>
      <c r="V235" s="368"/>
      <c r="W235" s="368"/>
      <c r="X235" s="77">
        <f t="shared" si="11"/>
        <v>0</v>
      </c>
      <c r="Y235" s="556"/>
      <c r="Z235" s="211"/>
      <c r="AA235" s="212" t="s">
        <v>280</v>
      </c>
    </row>
    <row r="236" spans="1:27" s="141" customFormat="1" ht="27.75" customHeight="1">
      <c r="A236" s="298" t="s">
        <v>191</v>
      </c>
      <c r="B236" s="111">
        <v>3</v>
      </c>
      <c r="C236" s="298" t="s">
        <v>281</v>
      </c>
      <c r="D236" s="481">
        <v>0.65</v>
      </c>
      <c r="E236" s="481">
        <v>0.63</v>
      </c>
      <c r="F236" s="481">
        <v>0.55</v>
      </c>
      <c r="G236" s="481">
        <v>0.52</v>
      </c>
      <c r="H236" s="461">
        <v>1</v>
      </c>
      <c r="I236" s="465">
        <v>6</v>
      </c>
      <c r="J236" s="365"/>
      <c r="K236" s="365"/>
      <c r="L236" s="365"/>
      <c r="M236" s="365"/>
      <c r="N236" s="462"/>
      <c r="O236" s="489"/>
      <c r="P236" s="404"/>
      <c r="Q236" s="404"/>
      <c r="R236" s="404"/>
      <c r="S236" s="369"/>
      <c r="T236" s="464"/>
      <c r="U236" s="368"/>
      <c r="V236" s="368"/>
      <c r="W236" s="368"/>
      <c r="X236" s="77">
        <f t="shared" si="11"/>
        <v>0</v>
      </c>
      <c r="Y236" s="556"/>
      <c r="Z236" s="145"/>
      <c r="AA236" s="210" t="s">
        <v>280</v>
      </c>
    </row>
    <row r="237" spans="1:27" s="141" customFormat="1" ht="27.75" customHeight="1">
      <c r="A237" s="298" t="s">
        <v>191</v>
      </c>
      <c r="B237" s="111"/>
      <c r="C237" s="298" t="s">
        <v>283</v>
      </c>
      <c r="D237" s="460"/>
      <c r="E237" s="460"/>
      <c r="F237" s="460"/>
      <c r="G237" s="460"/>
      <c r="H237" s="461">
        <v>1</v>
      </c>
      <c r="I237" s="465">
        <v>6</v>
      </c>
      <c r="J237" s="404"/>
      <c r="K237" s="404"/>
      <c r="L237" s="466"/>
      <c r="M237" s="466"/>
      <c r="N237" s="462"/>
      <c r="O237" s="489"/>
      <c r="P237" s="404"/>
      <c r="Q237" s="404"/>
      <c r="R237" s="404"/>
      <c r="S237" s="476"/>
      <c r="T237" s="464"/>
      <c r="U237" s="466"/>
      <c r="V237" s="466"/>
      <c r="W237" s="466"/>
      <c r="X237" s="77">
        <f t="shared" si="11"/>
        <v>0</v>
      </c>
      <c r="Y237" s="556"/>
      <c r="Z237" s="145"/>
      <c r="AA237" s="210" t="s">
        <v>280</v>
      </c>
    </row>
    <row r="238" spans="1:27" s="141" customFormat="1" ht="27.75" customHeight="1">
      <c r="A238" s="298" t="s">
        <v>84</v>
      </c>
      <c r="B238" s="111">
        <v>1</v>
      </c>
      <c r="C238" s="298" t="s">
        <v>284</v>
      </c>
      <c r="D238" s="501"/>
      <c r="E238" s="501"/>
      <c r="F238" s="501"/>
      <c r="G238" s="501"/>
      <c r="H238" s="363">
        <v>1</v>
      </c>
      <c r="I238" s="364">
        <v>6</v>
      </c>
      <c r="J238" s="364"/>
      <c r="K238" s="372"/>
      <c r="L238" s="372"/>
      <c r="M238" s="364"/>
      <c r="N238" s="502"/>
      <c r="O238" s="503"/>
      <c r="P238" s="454"/>
      <c r="Q238" s="454"/>
      <c r="R238" s="454"/>
      <c r="S238" s="372"/>
      <c r="T238" s="498"/>
      <c r="U238" s="372"/>
      <c r="V238" s="372"/>
      <c r="W238" s="372"/>
      <c r="X238" s="329">
        <f t="shared" si="11"/>
        <v>0</v>
      </c>
      <c r="Y238" s="573"/>
      <c r="Z238" s="145"/>
      <c r="AA238" s="210" t="s">
        <v>280</v>
      </c>
    </row>
    <row r="239" spans="1:29" s="215" customFormat="1" ht="27.75" customHeight="1">
      <c r="A239" s="298" t="s">
        <v>84</v>
      </c>
      <c r="B239" s="111">
        <v>2</v>
      </c>
      <c r="C239" s="298" t="s">
        <v>286</v>
      </c>
      <c r="D239" s="481">
        <v>0.85</v>
      </c>
      <c r="E239" s="481">
        <v>0.85</v>
      </c>
      <c r="F239" s="481">
        <v>0.85</v>
      </c>
      <c r="G239" s="481">
        <v>0.85</v>
      </c>
      <c r="H239" s="363">
        <v>1</v>
      </c>
      <c r="I239" s="364">
        <v>6</v>
      </c>
      <c r="J239" s="365"/>
      <c r="K239" s="368"/>
      <c r="L239" s="368"/>
      <c r="M239" s="365"/>
      <c r="N239" s="383"/>
      <c r="O239" s="367"/>
      <c r="P239" s="404"/>
      <c r="Q239" s="404"/>
      <c r="R239" s="404"/>
      <c r="S239" s="395"/>
      <c r="T239" s="483"/>
      <c r="U239" s="368"/>
      <c r="V239" s="368"/>
      <c r="W239" s="368"/>
      <c r="X239" s="77">
        <f t="shared" si="11"/>
        <v>0</v>
      </c>
      <c r="Y239" s="574"/>
      <c r="Z239" s="211"/>
      <c r="AA239" s="331" t="s">
        <v>285</v>
      </c>
      <c r="AB239" s="215">
        <f>G237-F237</f>
        <v>0</v>
      </c>
      <c r="AC239" s="215">
        <f>+G237</f>
        <v>0</v>
      </c>
    </row>
    <row r="240" spans="1:29" s="141" customFormat="1" ht="27.75" customHeight="1">
      <c r="A240" s="298" t="s">
        <v>84</v>
      </c>
      <c r="B240" s="111">
        <v>3</v>
      </c>
      <c r="C240" s="298" t="s">
        <v>287</v>
      </c>
      <c r="D240" s="481"/>
      <c r="E240" s="481"/>
      <c r="F240" s="481"/>
      <c r="G240" s="481"/>
      <c r="H240" s="363">
        <v>1</v>
      </c>
      <c r="I240" s="364">
        <v>4</v>
      </c>
      <c r="J240" s="365"/>
      <c r="K240" s="368"/>
      <c r="L240" s="368"/>
      <c r="M240" s="365"/>
      <c r="N240" s="366"/>
      <c r="O240" s="387"/>
      <c r="P240" s="404"/>
      <c r="Q240" s="404"/>
      <c r="R240" s="404"/>
      <c r="S240" s="369">
        <v>0.25</v>
      </c>
      <c r="T240" s="464">
        <v>1</v>
      </c>
      <c r="U240" s="466"/>
      <c r="V240" s="365"/>
      <c r="W240" s="365"/>
      <c r="X240" s="77">
        <f t="shared" si="11"/>
        <v>0</v>
      </c>
      <c r="Y240" s="556"/>
      <c r="Z240" s="145"/>
      <c r="AA240" s="137" t="s">
        <v>285</v>
      </c>
      <c r="AB240" s="141" t="e">
        <f>#N/A</f>
        <v>#N/A</v>
      </c>
      <c r="AC240" s="141" t="e">
        <f>#N/A</f>
        <v>#N/A</v>
      </c>
    </row>
    <row r="241" spans="1:34" s="141" customFormat="1" ht="27.75" customHeight="1">
      <c r="A241" s="298" t="s">
        <v>84</v>
      </c>
      <c r="B241" s="111">
        <v>4</v>
      </c>
      <c r="C241" s="298" t="s">
        <v>288</v>
      </c>
      <c r="D241" s="481"/>
      <c r="E241" s="481"/>
      <c r="F241" s="481"/>
      <c r="G241" s="481"/>
      <c r="H241" s="363">
        <v>1</v>
      </c>
      <c r="I241" s="364">
        <v>4</v>
      </c>
      <c r="J241" s="365"/>
      <c r="K241" s="368"/>
      <c r="L241" s="368"/>
      <c r="M241" s="365"/>
      <c r="N241" s="366"/>
      <c r="O241" s="387"/>
      <c r="P241" s="404"/>
      <c r="Q241" s="404"/>
      <c r="R241" s="404"/>
      <c r="S241" s="369">
        <v>0.25</v>
      </c>
      <c r="T241" s="464">
        <v>1</v>
      </c>
      <c r="U241" s="466"/>
      <c r="V241" s="365"/>
      <c r="W241" s="365"/>
      <c r="X241" s="77">
        <f t="shared" si="11"/>
        <v>0</v>
      </c>
      <c r="Y241" s="556"/>
      <c r="Z241" s="145"/>
      <c r="AA241" s="210" t="s">
        <v>285</v>
      </c>
      <c r="AB241" s="213" t="e">
        <f>#N/A</f>
        <v>#N/A</v>
      </c>
      <c r="AC241" s="214" t="e">
        <f>#N/A</f>
        <v>#N/A</v>
      </c>
      <c r="AD241" s="202"/>
      <c r="AE241" s="202"/>
      <c r="AF241" s="202"/>
      <c r="AG241" s="203"/>
      <c r="AH241" s="202"/>
    </row>
    <row r="242" spans="1:34" s="141" customFormat="1" ht="27.75" customHeight="1">
      <c r="A242" s="298" t="s">
        <v>84</v>
      </c>
      <c r="B242" s="111">
        <v>5</v>
      </c>
      <c r="C242" s="298" t="s">
        <v>289</v>
      </c>
      <c r="D242" s="481"/>
      <c r="E242" s="481"/>
      <c r="F242" s="481"/>
      <c r="G242" s="481"/>
      <c r="H242" s="363">
        <v>1</v>
      </c>
      <c r="I242" s="364">
        <v>4</v>
      </c>
      <c r="J242" s="365"/>
      <c r="K242" s="368"/>
      <c r="L242" s="368"/>
      <c r="M242" s="365"/>
      <c r="N242" s="366">
        <v>0.5</v>
      </c>
      <c r="O242" s="367">
        <v>2</v>
      </c>
      <c r="P242" s="365"/>
      <c r="Q242" s="466"/>
      <c r="R242" s="365"/>
      <c r="S242" s="395"/>
      <c r="T242" s="483"/>
      <c r="U242" s="368"/>
      <c r="V242" s="368"/>
      <c r="W242" s="368"/>
      <c r="X242" s="77">
        <f t="shared" si="11"/>
        <v>0</v>
      </c>
      <c r="Y242" s="556"/>
      <c r="Z242" s="145"/>
      <c r="AA242" s="210" t="s">
        <v>285</v>
      </c>
      <c r="AB242" s="213" t="e">
        <f>#N/A</f>
        <v>#N/A</v>
      </c>
      <c r="AC242" s="214" t="e">
        <f>#N/A</f>
        <v>#N/A</v>
      </c>
      <c r="AD242" s="202"/>
      <c r="AE242" s="202"/>
      <c r="AF242" s="202"/>
      <c r="AG242" s="203"/>
      <c r="AH242" s="202"/>
    </row>
    <row r="243" spans="1:29" s="141" customFormat="1" ht="27.75" customHeight="1">
      <c r="A243" s="298" t="s">
        <v>84</v>
      </c>
      <c r="B243" s="111">
        <v>6</v>
      </c>
      <c r="C243" s="298" t="s">
        <v>290</v>
      </c>
      <c r="D243" s="481"/>
      <c r="E243" s="481"/>
      <c r="F243" s="481"/>
      <c r="G243" s="481"/>
      <c r="H243" s="363">
        <v>1</v>
      </c>
      <c r="I243" s="364">
        <v>4</v>
      </c>
      <c r="J243" s="365"/>
      <c r="K243" s="368"/>
      <c r="L243" s="368"/>
      <c r="M243" s="365"/>
      <c r="N243" s="383"/>
      <c r="O243" s="367"/>
      <c r="P243" s="365"/>
      <c r="Q243" s="365"/>
      <c r="R243" s="365"/>
      <c r="S243" s="369"/>
      <c r="T243" s="370"/>
      <c r="U243" s="368"/>
      <c r="V243" s="368"/>
      <c r="W243" s="368"/>
      <c r="X243" s="77">
        <f t="shared" si="11"/>
        <v>0</v>
      </c>
      <c r="Y243" s="574"/>
      <c r="Z243" s="145"/>
      <c r="AA243" s="210" t="s">
        <v>285</v>
      </c>
      <c r="AB243" s="213" t="e">
        <f>#N/A</f>
        <v>#N/A</v>
      </c>
      <c r="AC243" s="214" t="e">
        <f>#N/A</f>
        <v>#N/A</v>
      </c>
    </row>
    <row r="244" spans="1:29" s="141" customFormat="1" ht="27.75" customHeight="1">
      <c r="A244" s="298" t="s">
        <v>84</v>
      </c>
      <c r="B244" s="111">
        <v>7</v>
      </c>
      <c r="C244" s="298" t="s">
        <v>291</v>
      </c>
      <c r="D244" s="481"/>
      <c r="E244" s="481"/>
      <c r="F244" s="481"/>
      <c r="G244" s="481"/>
      <c r="H244" s="363">
        <v>1</v>
      </c>
      <c r="I244" s="364">
        <v>6</v>
      </c>
      <c r="J244" s="365"/>
      <c r="K244" s="368"/>
      <c r="L244" s="368"/>
      <c r="M244" s="365"/>
      <c r="N244" s="366"/>
      <c r="O244" s="387"/>
      <c r="P244" s="368"/>
      <c r="Q244" s="368"/>
      <c r="R244" s="368"/>
      <c r="S244" s="395"/>
      <c r="T244" s="483"/>
      <c r="U244" s="368"/>
      <c r="V244" s="368"/>
      <c r="W244" s="368"/>
      <c r="X244" s="77">
        <f t="shared" si="11"/>
        <v>0</v>
      </c>
      <c r="Y244" s="556"/>
      <c r="Z244" s="145"/>
      <c r="AA244" s="137" t="s">
        <v>285</v>
      </c>
      <c r="AB244" s="141" t="e">
        <f>#N/A</f>
        <v>#N/A</v>
      </c>
      <c r="AC244" s="141" t="e">
        <f>#N/A</f>
        <v>#N/A</v>
      </c>
    </row>
    <row r="245" spans="1:29" s="141" customFormat="1" ht="27.75" customHeight="1">
      <c r="A245" s="298" t="s">
        <v>84</v>
      </c>
      <c r="B245" s="111">
        <v>8</v>
      </c>
      <c r="C245" s="298" t="s">
        <v>292</v>
      </c>
      <c r="D245" s="481"/>
      <c r="E245" s="481"/>
      <c r="F245" s="481"/>
      <c r="G245" s="481"/>
      <c r="H245" s="363">
        <v>1</v>
      </c>
      <c r="I245" s="364">
        <v>4</v>
      </c>
      <c r="J245" s="365"/>
      <c r="K245" s="368"/>
      <c r="L245" s="368"/>
      <c r="M245" s="365"/>
      <c r="N245" s="383"/>
      <c r="O245" s="367"/>
      <c r="P245" s="365"/>
      <c r="Q245" s="365"/>
      <c r="R245" s="365"/>
      <c r="S245" s="369"/>
      <c r="T245" s="370"/>
      <c r="U245" s="368"/>
      <c r="V245" s="368"/>
      <c r="W245" s="368"/>
      <c r="X245" s="77">
        <f t="shared" si="11"/>
        <v>0</v>
      </c>
      <c r="Y245" s="574"/>
      <c r="Z245" s="145"/>
      <c r="AA245" s="210" t="s">
        <v>285</v>
      </c>
      <c r="AB245" s="213" t="e">
        <f>#N/A</f>
        <v>#N/A</v>
      </c>
      <c r="AC245" s="214" t="e">
        <f>#N/A</f>
        <v>#N/A</v>
      </c>
    </row>
    <row r="246" spans="1:34" s="141" customFormat="1" ht="27.75" customHeight="1">
      <c r="A246" s="298" t="s">
        <v>84</v>
      </c>
      <c r="B246" s="111">
        <v>9</v>
      </c>
      <c r="C246" s="298" t="s">
        <v>293</v>
      </c>
      <c r="D246" s="481"/>
      <c r="E246" s="481"/>
      <c r="F246" s="481"/>
      <c r="G246" s="481"/>
      <c r="H246" s="363">
        <v>1</v>
      </c>
      <c r="I246" s="364">
        <v>4</v>
      </c>
      <c r="J246" s="365"/>
      <c r="K246" s="368"/>
      <c r="L246" s="368"/>
      <c r="M246" s="365"/>
      <c r="N246" s="366"/>
      <c r="O246" s="387"/>
      <c r="P246" s="368"/>
      <c r="Q246" s="368"/>
      <c r="R246" s="368"/>
      <c r="S246" s="395">
        <v>1</v>
      </c>
      <c r="T246" s="464">
        <v>2</v>
      </c>
      <c r="U246" s="466"/>
      <c r="V246" s="365"/>
      <c r="W246" s="365"/>
      <c r="X246" s="77">
        <f t="shared" si="11"/>
        <v>0</v>
      </c>
      <c r="Y246" s="556"/>
      <c r="Z246" s="145"/>
      <c r="AA246" s="137" t="s">
        <v>285</v>
      </c>
      <c r="AB246" s="141" t="e">
        <f>#N/A</f>
        <v>#N/A</v>
      </c>
      <c r="AC246" s="141" t="e">
        <f>#N/A</f>
        <v>#N/A</v>
      </c>
      <c r="AD246" s="202"/>
      <c r="AE246" s="202"/>
      <c r="AF246" s="202"/>
      <c r="AG246" s="203"/>
      <c r="AH246" s="202"/>
    </row>
    <row r="247" spans="1:29" s="141" customFormat="1" ht="27.75" customHeight="1">
      <c r="A247" s="298" t="s">
        <v>84</v>
      </c>
      <c r="B247" s="111">
        <v>10</v>
      </c>
      <c r="C247" s="298" t="s">
        <v>294</v>
      </c>
      <c r="D247" s="481">
        <v>0.6</v>
      </c>
      <c r="E247" s="481">
        <v>0.6</v>
      </c>
      <c r="F247" s="481">
        <v>0.6</v>
      </c>
      <c r="G247" s="481">
        <v>0.6</v>
      </c>
      <c r="H247" s="363">
        <v>1</v>
      </c>
      <c r="I247" s="364">
        <v>6</v>
      </c>
      <c r="J247" s="365"/>
      <c r="K247" s="368"/>
      <c r="L247" s="368"/>
      <c r="M247" s="365"/>
      <c r="N247" s="366"/>
      <c r="O247" s="387"/>
      <c r="P247" s="368"/>
      <c r="Q247" s="368"/>
      <c r="R247" s="368"/>
      <c r="S247" s="395"/>
      <c r="T247" s="483"/>
      <c r="U247" s="368"/>
      <c r="V247" s="368"/>
      <c r="W247" s="368"/>
      <c r="X247" s="77">
        <f t="shared" si="11"/>
        <v>0</v>
      </c>
      <c r="Y247" s="556"/>
      <c r="Z247" s="145"/>
      <c r="AA247" s="210" t="s">
        <v>285</v>
      </c>
      <c r="AB247" s="213" t="e">
        <f>#N/A</f>
        <v>#N/A</v>
      </c>
      <c r="AC247" s="214" t="e">
        <f>#N/A</f>
        <v>#N/A</v>
      </c>
    </row>
    <row r="248" spans="1:34" s="141" customFormat="1" ht="27.75" customHeight="1">
      <c r="A248" s="298" t="s">
        <v>84</v>
      </c>
      <c r="B248" s="111">
        <v>11</v>
      </c>
      <c r="C248" s="298" t="s">
        <v>295</v>
      </c>
      <c r="D248" s="481">
        <v>0.6</v>
      </c>
      <c r="E248" s="481">
        <v>0.6</v>
      </c>
      <c r="F248" s="481">
        <v>0.6</v>
      </c>
      <c r="G248" s="481">
        <v>0.6</v>
      </c>
      <c r="H248" s="363">
        <v>1</v>
      </c>
      <c r="I248" s="364">
        <v>4</v>
      </c>
      <c r="J248" s="365"/>
      <c r="K248" s="368"/>
      <c r="L248" s="368"/>
      <c r="M248" s="365"/>
      <c r="N248" s="366"/>
      <c r="O248" s="387"/>
      <c r="P248" s="368"/>
      <c r="Q248" s="368"/>
      <c r="R248" s="368"/>
      <c r="S248" s="395"/>
      <c r="T248" s="483"/>
      <c r="U248" s="368"/>
      <c r="V248" s="368"/>
      <c r="W248" s="368"/>
      <c r="X248" s="77">
        <f t="shared" si="11"/>
        <v>0</v>
      </c>
      <c r="Y248" s="556"/>
      <c r="Z248" s="145"/>
      <c r="AA248" s="210" t="s">
        <v>285</v>
      </c>
      <c r="AB248" s="213" t="e">
        <f>#N/A</f>
        <v>#N/A</v>
      </c>
      <c r="AC248" s="214" t="e">
        <f>#N/A</f>
        <v>#N/A</v>
      </c>
      <c r="AD248" s="202"/>
      <c r="AE248" s="202"/>
      <c r="AF248" s="202"/>
      <c r="AG248" s="203"/>
      <c r="AH248" s="202"/>
    </row>
    <row r="249" spans="1:29" s="141" customFormat="1" ht="27.75" customHeight="1">
      <c r="A249" s="298" t="s">
        <v>84</v>
      </c>
      <c r="B249" s="111">
        <v>12</v>
      </c>
      <c r="C249" s="298" t="s">
        <v>296</v>
      </c>
      <c r="D249" s="481">
        <v>0.5</v>
      </c>
      <c r="E249" s="481">
        <v>0.5</v>
      </c>
      <c r="F249" s="481">
        <v>0.5</v>
      </c>
      <c r="G249" s="481">
        <v>0.5</v>
      </c>
      <c r="H249" s="363">
        <v>1</v>
      </c>
      <c r="I249" s="364">
        <v>4</v>
      </c>
      <c r="J249" s="365"/>
      <c r="K249" s="365"/>
      <c r="L249" s="368"/>
      <c r="M249" s="365"/>
      <c r="N249" s="366">
        <v>1</v>
      </c>
      <c r="O249" s="367">
        <v>2</v>
      </c>
      <c r="P249" s="365"/>
      <c r="Q249" s="365"/>
      <c r="R249" s="364"/>
      <c r="S249" s="395"/>
      <c r="T249" s="483"/>
      <c r="U249" s="368"/>
      <c r="V249" s="368"/>
      <c r="W249" s="368"/>
      <c r="X249" s="77">
        <f t="shared" si="11"/>
        <v>0</v>
      </c>
      <c r="Y249" s="556"/>
      <c r="Z249" s="145"/>
      <c r="AA249" s="210" t="s">
        <v>285</v>
      </c>
      <c r="AB249" s="213" t="e">
        <f>#N/A</f>
        <v>#N/A</v>
      </c>
      <c r="AC249" s="214" t="e">
        <f>#N/A</f>
        <v>#N/A</v>
      </c>
    </row>
    <row r="250" spans="1:29" s="141" customFormat="1" ht="27.75" customHeight="1">
      <c r="A250" s="298" t="s">
        <v>84</v>
      </c>
      <c r="B250" s="111">
        <v>13</v>
      </c>
      <c r="C250" s="298" t="s">
        <v>297</v>
      </c>
      <c r="D250" s="481">
        <v>0.5</v>
      </c>
      <c r="E250" s="481">
        <v>0.5</v>
      </c>
      <c r="F250" s="481">
        <v>0.5</v>
      </c>
      <c r="G250" s="481">
        <v>0.5</v>
      </c>
      <c r="H250" s="363">
        <v>1</v>
      </c>
      <c r="I250" s="364">
        <v>6</v>
      </c>
      <c r="J250" s="365"/>
      <c r="K250" s="365"/>
      <c r="L250" s="368"/>
      <c r="M250" s="365"/>
      <c r="N250" s="366">
        <v>2</v>
      </c>
      <c r="O250" s="367">
        <v>2</v>
      </c>
      <c r="P250" s="365"/>
      <c r="Q250" s="364"/>
      <c r="R250" s="364"/>
      <c r="S250" s="395"/>
      <c r="T250" s="483"/>
      <c r="U250" s="368"/>
      <c r="V250" s="368"/>
      <c r="W250" s="368"/>
      <c r="X250" s="77">
        <f t="shared" si="11"/>
        <v>0</v>
      </c>
      <c r="Y250" s="556"/>
      <c r="Z250" s="145"/>
      <c r="AA250" s="210" t="s">
        <v>285</v>
      </c>
      <c r="AB250" s="213" t="e">
        <f>#N/A</f>
        <v>#N/A</v>
      </c>
      <c r="AC250" s="214" t="e">
        <f>#N/A</f>
        <v>#N/A</v>
      </c>
    </row>
    <row r="251" spans="1:29" s="141" customFormat="1" ht="27.75" customHeight="1">
      <c r="A251" s="298" t="s">
        <v>84</v>
      </c>
      <c r="B251" s="111">
        <v>14</v>
      </c>
      <c r="C251" s="298" t="s">
        <v>298</v>
      </c>
      <c r="D251" s="481">
        <v>0.6</v>
      </c>
      <c r="E251" s="481">
        <v>0.6</v>
      </c>
      <c r="F251" s="481">
        <v>0.6</v>
      </c>
      <c r="G251" s="481">
        <v>0.6</v>
      </c>
      <c r="H251" s="363">
        <v>1</v>
      </c>
      <c r="I251" s="364">
        <v>4</v>
      </c>
      <c r="J251" s="365"/>
      <c r="K251" s="365"/>
      <c r="L251" s="368"/>
      <c r="M251" s="365"/>
      <c r="N251" s="366">
        <v>1</v>
      </c>
      <c r="O251" s="367">
        <v>2</v>
      </c>
      <c r="P251" s="365"/>
      <c r="Q251" s="364"/>
      <c r="R251" s="364"/>
      <c r="S251" s="395"/>
      <c r="T251" s="483"/>
      <c r="U251" s="368"/>
      <c r="V251" s="368"/>
      <c r="W251" s="368"/>
      <c r="X251" s="77">
        <f t="shared" si="11"/>
        <v>0</v>
      </c>
      <c r="Y251" s="556"/>
      <c r="Z251" s="145"/>
      <c r="AA251" s="210" t="s">
        <v>285</v>
      </c>
      <c r="AB251" s="213" t="e">
        <f>#N/A</f>
        <v>#N/A</v>
      </c>
      <c r="AC251" s="214" t="e">
        <f>#N/A</f>
        <v>#N/A</v>
      </c>
    </row>
    <row r="252" spans="1:29" s="141" customFormat="1" ht="27.75" customHeight="1">
      <c r="A252" s="298" t="s">
        <v>84</v>
      </c>
      <c r="B252" s="111">
        <v>15</v>
      </c>
      <c r="C252" s="298" t="s">
        <v>299</v>
      </c>
      <c r="D252" s="481">
        <v>0.5</v>
      </c>
      <c r="E252" s="481">
        <v>0.5</v>
      </c>
      <c r="F252" s="481">
        <v>0.5</v>
      </c>
      <c r="G252" s="481">
        <v>0.5</v>
      </c>
      <c r="H252" s="363">
        <v>1</v>
      </c>
      <c r="I252" s="364">
        <v>4</v>
      </c>
      <c r="J252" s="365"/>
      <c r="K252" s="365"/>
      <c r="L252" s="368"/>
      <c r="M252" s="365"/>
      <c r="N252" s="366"/>
      <c r="O252" s="367"/>
      <c r="P252" s="368"/>
      <c r="Q252" s="368"/>
      <c r="R252" s="368"/>
      <c r="S252" s="395"/>
      <c r="T252" s="483"/>
      <c r="U252" s="368"/>
      <c r="V252" s="368"/>
      <c r="W252" s="368"/>
      <c r="X252" s="77">
        <f t="shared" si="11"/>
        <v>0</v>
      </c>
      <c r="Y252" s="556"/>
      <c r="Z252" s="145"/>
      <c r="AA252" s="210" t="s">
        <v>285</v>
      </c>
      <c r="AB252" s="213" t="e">
        <f>#N/A</f>
        <v>#N/A</v>
      </c>
      <c r="AC252" s="214" t="e">
        <f>#N/A</f>
        <v>#N/A</v>
      </c>
    </row>
    <row r="253" spans="1:29" s="141" customFormat="1" ht="27.75" customHeight="1">
      <c r="A253" s="298" t="s">
        <v>84</v>
      </c>
      <c r="B253" s="111">
        <v>16</v>
      </c>
      <c r="C253" s="298" t="s">
        <v>300</v>
      </c>
      <c r="D253" s="481">
        <v>0.6</v>
      </c>
      <c r="E253" s="481">
        <v>0.6</v>
      </c>
      <c r="F253" s="481">
        <v>0.6</v>
      </c>
      <c r="G253" s="481">
        <v>0.6</v>
      </c>
      <c r="H253" s="363">
        <v>1</v>
      </c>
      <c r="I253" s="364">
        <v>6</v>
      </c>
      <c r="J253" s="364"/>
      <c r="K253" s="364"/>
      <c r="L253" s="372"/>
      <c r="M253" s="365"/>
      <c r="N253" s="366">
        <v>3</v>
      </c>
      <c r="O253" s="367">
        <v>2</v>
      </c>
      <c r="P253" s="365"/>
      <c r="Q253" s="364"/>
      <c r="R253" s="364"/>
      <c r="S253" s="395"/>
      <c r="T253" s="483"/>
      <c r="U253" s="368"/>
      <c r="V253" s="372"/>
      <c r="W253" s="372"/>
      <c r="X253" s="77">
        <f t="shared" si="11"/>
        <v>0</v>
      </c>
      <c r="Y253" s="556"/>
      <c r="Z253" s="145"/>
      <c r="AA253" s="210" t="s">
        <v>285</v>
      </c>
      <c r="AB253" s="213" t="e">
        <f>#N/A</f>
        <v>#N/A</v>
      </c>
      <c r="AC253" s="214" t="e">
        <f>#N/A</f>
        <v>#N/A</v>
      </c>
    </row>
    <row r="254" spans="1:51" s="215" customFormat="1" ht="27.75" customHeight="1">
      <c r="A254" s="298" t="s">
        <v>84</v>
      </c>
      <c r="B254" s="111">
        <v>17</v>
      </c>
      <c r="C254" s="298" t="s">
        <v>373</v>
      </c>
      <c r="D254" s="481">
        <v>0.6</v>
      </c>
      <c r="E254" s="481">
        <v>0.6</v>
      </c>
      <c r="F254" s="481">
        <v>0.6</v>
      </c>
      <c r="G254" s="481">
        <v>0.6</v>
      </c>
      <c r="H254" s="363">
        <v>1</v>
      </c>
      <c r="I254" s="364">
        <v>6</v>
      </c>
      <c r="J254" s="364"/>
      <c r="K254" s="364"/>
      <c r="L254" s="372"/>
      <c r="M254" s="365"/>
      <c r="N254" s="366">
        <v>3</v>
      </c>
      <c r="O254" s="367">
        <v>1</v>
      </c>
      <c r="P254" s="365"/>
      <c r="Q254" s="364"/>
      <c r="R254" s="364"/>
      <c r="S254" s="395"/>
      <c r="T254" s="483"/>
      <c r="U254" s="368"/>
      <c r="V254" s="372"/>
      <c r="W254" s="372"/>
      <c r="X254" s="77">
        <f t="shared" si="11"/>
        <v>0</v>
      </c>
      <c r="Y254" s="556"/>
      <c r="Z254" s="211"/>
      <c r="AA254" s="212" t="s">
        <v>285</v>
      </c>
      <c r="AB254" s="213" t="e">
        <f>#N/A</f>
        <v>#N/A</v>
      </c>
      <c r="AC254" s="214" t="e">
        <f>#N/A</f>
        <v>#N/A</v>
      </c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</row>
    <row r="255" spans="1:51" s="215" customFormat="1" ht="27.75" customHeight="1">
      <c r="A255" s="298" t="s">
        <v>84</v>
      </c>
      <c r="B255" s="111">
        <v>18</v>
      </c>
      <c r="C255" s="298" t="s">
        <v>301</v>
      </c>
      <c r="D255" s="481">
        <v>0.6</v>
      </c>
      <c r="E255" s="481">
        <v>0.6</v>
      </c>
      <c r="F255" s="481">
        <v>0.6</v>
      </c>
      <c r="G255" s="481">
        <v>0.6</v>
      </c>
      <c r="H255" s="363">
        <v>1</v>
      </c>
      <c r="I255" s="364">
        <v>4</v>
      </c>
      <c r="J255" s="365">
        <v>1</v>
      </c>
      <c r="K255" s="368"/>
      <c r="L255" s="372"/>
      <c r="M255" s="365"/>
      <c r="N255" s="366"/>
      <c r="O255" s="367"/>
      <c r="P255" s="368"/>
      <c r="Q255" s="368"/>
      <c r="R255" s="368"/>
      <c r="S255" s="395"/>
      <c r="T255" s="483"/>
      <c r="U255" s="368"/>
      <c r="V255" s="368"/>
      <c r="W255" s="368"/>
      <c r="X255" s="77">
        <f t="shared" si="11"/>
        <v>0</v>
      </c>
      <c r="Y255" s="556"/>
      <c r="Z255" s="211"/>
      <c r="AA255" s="212" t="s">
        <v>285</v>
      </c>
      <c r="AB255" s="213" t="e">
        <f>#N/A</f>
        <v>#N/A</v>
      </c>
      <c r="AC255" s="214" t="e">
        <f>#N/A</f>
        <v>#N/A</v>
      </c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</row>
    <row r="256" spans="1:51" s="141" customFormat="1" ht="27.75" customHeight="1">
      <c r="A256" s="298" t="s">
        <v>84</v>
      </c>
      <c r="B256" s="111">
        <v>19</v>
      </c>
      <c r="C256" s="298" t="s">
        <v>302</v>
      </c>
      <c r="D256" s="481"/>
      <c r="E256" s="481"/>
      <c r="F256" s="481"/>
      <c r="G256" s="481"/>
      <c r="H256" s="363">
        <v>1</v>
      </c>
      <c r="I256" s="364">
        <v>4</v>
      </c>
      <c r="J256" s="365"/>
      <c r="K256" s="368"/>
      <c r="L256" s="368"/>
      <c r="M256" s="365"/>
      <c r="N256" s="366"/>
      <c r="O256" s="367"/>
      <c r="P256" s="368"/>
      <c r="Q256" s="368"/>
      <c r="R256" s="368"/>
      <c r="S256" s="395"/>
      <c r="T256" s="483"/>
      <c r="U256" s="368"/>
      <c r="V256" s="368"/>
      <c r="W256" s="368"/>
      <c r="X256" s="77">
        <f t="shared" si="11"/>
        <v>0</v>
      </c>
      <c r="Y256" s="575"/>
      <c r="Z256" s="145"/>
      <c r="AA256" s="210" t="s">
        <v>285</v>
      </c>
      <c r="AB256" s="213" t="e">
        <f>#N/A</f>
        <v>#N/A</v>
      </c>
      <c r="AC256" s="214" t="e">
        <f>#N/A</f>
        <v>#N/A</v>
      </c>
      <c r="AD256" s="215"/>
      <c r="AE256" s="215"/>
      <c r="AF256" s="215"/>
      <c r="AG256" s="215"/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5"/>
    </row>
    <row r="257" spans="1:51" s="141" customFormat="1" ht="27.75" customHeight="1">
      <c r="A257" s="298" t="s">
        <v>84</v>
      </c>
      <c r="B257" s="111">
        <v>20</v>
      </c>
      <c r="C257" s="298" t="s">
        <v>303</v>
      </c>
      <c r="D257" s="481"/>
      <c r="E257" s="481"/>
      <c r="F257" s="481"/>
      <c r="G257" s="481"/>
      <c r="H257" s="363">
        <v>1</v>
      </c>
      <c r="I257" s="364">
        <v>4</v>
      </c>
      <c r="J257" s="365"/>
      <c r="K257" s="368"/>
      <c r="L257" s="368"/>
      <c r="M257" s="365"/>
      <c r="N257" s="366"/>
      <c r="O257" s="367"/>
      <c r="P257" s="368"/>
      <c r="Q257" s="368"/>
      <c r="R257" s="365"/>
      <c r="S257" s="395"/>
      <c r="T257" s="483"/>
      <c r="U257" s="368"/>
      <c r="V257" s="368"/>
      <c r="W257" s="368"/>
      <c r="X257" s="77">
        <f t="shared" si="11"/>
        <v>0</v>
      </c>
      <c r="Y257" s="575"/>
      <c r="Z257" s="145"/>
      <c r="AA257" s="210" t="s">
        <v>285</v>
      </c>
      <c r="AB257" s="213" t="e">
        <f>#N/A</f>
        <v>#N/A</v>
      </c>
      <c r="AC257" s="214" t="e">
        <f>#N/A</f>
        <v>#N/A</v>
      </c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5"/>
    </row>
    <row r="258" spans="1:29" s="141" customFormat="1" ht="27.75" customHeight="1">
      <c r="A258" s="298" t="s">
        <v>84</v>
      </c>
      <c r="B258" s="111">
        <v>21</v>
      </c>
      <c r="C258" s="298" t="s">
        <v>304</v>
      </c>
      <c r="D258" s="481"/>
      <c r="E258" s="481"/>
      <c r="F258" s="481"/>
      <c r="G258" s="481"/>
      <c r="H258" s="363">
        <v>1</v>
      </c>
      <c r="I258" s="364" t="s">
        <v>305</v>
      </c>
      <c r="J258" s="365"/>
      <c r="K258" s="368"/>
      <c r="L258" s="372"/>
      <c r="M258" s="365"/>
      <c r="N258" s="366"/>
      <c r="O258" s="367"/>
      <c r="P258" s="368"/>
      <c r="Q258" s="368"/>
      <c r="R258" s="368"/>
      <c r="S258" s="395"/>
      <c r="T258" s="483"/>
      <c r="U258" s="368"/>
      <c r="V258" s="368"/>
      <c r="W258" s="368"/>
      <c r="X258" s="77">
        <f t="shared" si="11"/>
        <v>0</v>
      </c>
      <c r="Y258" s="556"/>
      <c r="Z258" s="145"/>
      <c r="AA258" s="210" t="s">
        <v>285</v>
      </c>
      <c r="AB258" s="213" t="e">
        <f>#N/A</f>
        <v>#N/A</v>
      </c>
      <c r="AC258" s="214" t="e">
        <f>#N/A</f>
        <v>#N/A</v>
      </c>
    </row>
    <row r="259" spans="1:29" s="141" customFormat="1" ht="27.75" customHeight="1">
      <c r="A259" s="298" t="s">
        <v>84</v>
      </c>
      <c r="B259" s="111">
        <v>22</v>
      </c>
      <c r="C259" s="298" t="s">
        <v>306</v>
      </c>
      <c r="D259" s="481">
        <v>0.6</v>
      </c>
      <c r="E259" s="481">
        <v>0.35</v>
      </c>
      <c r="F259" s="481">
        <v>0.6</v>
      </c>
      <c r="G259" s="481">
        <v>0.35</v>
      </c>
      <c r="H259" s="363">
        <v>1</v>
      </c>
      <c r="I259" s="364">
        <v>6</v>
      </c>
      <c r="J259" s="365"/>
      <c r="K259" s="364"/>
      <c r="L259" s="364"/>
      <c r="M259" s="365"/>
      <c r="N259" s="366">
        <v>2</v>
      </c>
      <c r="O259" s="367">
        <v>2</v>
      </c>
      <c r="P259" s="365"/>
      <c r="Q259" s="364"/>
      <c r="R259" s="364"/>
      <c r="S259" s="395"/>
      <c r="T259" s="483"/>
      <c r="U259" s="368"/>
      <c r="V259" s="368"/>
      <c r="W259" s="368"/>
      <c r="X259" s="77">
        <f t="shared" si="11"/>
        <v>0</v>
      </c>
      <c r="Y259" s="556"/>
      <c r="Z259" s="145"/>
      <c r="AA259" s="210" t="s">
        <v>285</v>
      </c>
      <c r="AB259" s="213" t="e">
        <f>#N/A</f>
        <v>#N/A</v>
      </c>
      <c r="AC259" s="214" t="e">
        <f>#N/A</f>
        <v>#N/A</v>
      </c>
    </row>
    <row r="260" spans="1:29" s="141" customFormat="1" ht="27.75" customHeight="1">
      <c r="A260" s="298" t="s">
        <v>84</v>
      </c>
      <c r="B260" s="111">
        <v>23</v>
      </c>
      <c r="C260" s="298" t="s">
        <v>307</v>
      </c>
      <c r="D260" s="481">
        <v>0.6</v>
      </c>
      <c r="E260" s="481">
        <v>0.55</v>
      </c>
      <c r="F260" s="481">
        <v>0.6</v>
      </c>
      <c r="G260" s="481">
        <v>0.55</v>
      </c>
      <c r="H260" s="363">
        <v>1</v>
      </c>
      <c r="I260" s="364">
        <v>6</v>
      </c>
      <c r="J260" s="365"/>
      <c r="K260" s="364"/>
      <c r="L260" s="364"/>
      <c r="M260" s="365"/>
      <c r="N260" s="366">
        <v>2</v>
      </c>
      <c r="O260" s="367">
        <v>2</v>
      </c>
      <c r="P260" s="365"/>
      <c r="Q260" s="364"/>
      <c r="R260" s="364"/>
      <c r="S260" s="395"/>
      <c r="T260" s="483"/>
      <c r="U260" s="368"/>
      <c r="V260" s="368"/>
      <c r="W260" s="368"/>
      <c r="X260" s="77">
        <f t="shared" si="11"/>
        <v>0</v>
      </c>
      <c r="Y260" s="556"/>
      <c r="Z260" s="145"/>
      <c r="AA260" s="210" t="s">
        <v>285</v>
      </c>
      <c r="AB260" s="213" t="e">
        <f>#N/A</f>
        <v>#N/A</v>
      </c>
      <c r="AC260" s="214" t="e">
        <f>#N/A</f>
        <v>#N/A</v>
      </c>
    </row>
    <row r="261" spans="1:29" s="141" customFormat="1" ht="27.75" customHeight="1">
      <c r="A261" s="298" t="s">
        <v>84</v>
      </c>
      <c r="B261" s="111">
        <v>24</v>
      </c>
      <c r="C261" s="298" t="s">
        <v>308</v>
      </c>
      <c r="D261" s="481"/>
      <c r="E261" s="481"/>
      <c r="F261" s="481"/>
      <c r="G261" s="481"/>
      <c r="H261" s="363">
        <v>1</v>
      </c>
      <c r="I261" s="364">
        <v>4</v>
      </c>
      <c r="J261" s="365"/>
      <c r="K261" s="364"/>
      <c r="L261" s="364"/>
      <c r="M261" s="365"/>
      <c r="N261" s="366">
        <v>0.5</v>
      </c>
      <c r="O261" s="367">
        <v>2</v>
      </c>
      <c r="P261" s="365"/>
      <c r="Q261" s="364"/>
      <c r="R261" s="364"/>
      <c r="S261" s="395"/>
      <c r="T261" s="483"/>
      <c r="U261" s="368"/>
      <c r="V261" s="368"/>
      <c r="W261" s="368"/>
      <c r="X261" s="77">
        <f t="shared" si="11"/>
        <v>0</v>
      </c>
      <c r="Y261" s="556"/>
      <c r="Z261" s="145"/>
      <c r="AA261" s="210" t="s">
        <v>285</v>
      </c>
      <c r="AB261" s="213" t="e">
        <f>#N/A</f>
        <v>#N/A</v>
      </c>
      <c r="AC261" s="214" t="e">
        <f>#N/A</f>
        <v>#N/A</v>
      </c>
    </row>
    <row r="262" spans="1:29" s="141" customFormat="1" ht="27.75" customHeight="1">
      <c r="A262" s="298" t="s">
        <v>84</v>
      </c>
      <c r="B262" s="111">
        <v>25</v>
      </c>
      <c r="C262" s="298" t="s">
        <v>309</v>
      </c>
      <c r="D262" s="481"/>
      <c r="E262" s="481"/>
      <c r="F262" s="481"/>
      <c r="G262" s="481"/>
      <c r="H262" s="363">
        <v>1</v>
      </c>
      <c r="I262" s="364">
        <v>4</v>
      </c>
      <c r="J262" s="365"/>
      <c r="K262" s="364"/>
      <c r="L262" s="364"/>
      <c r="M262" s="365"/>
      <c r="N262" s="366">
        <v>1</v>
      </c>
      <c r="O262" s="367">
        <v>2</v>
      </c>
      <c r="P262" s="365"/>
      <c r="Q262" s="364"/>
      <c r="R262" s="364"/>
      <c r="S262" s="395"/>
      <c r="T262" s="483"/>
      <c r="U262" s="368"/>
      <c r="V262" s="368"/>
      <c r="W262" s="368"/>
      <c r="X262" s="77">
        <f t="shared" si="11"/>
        <v>0</v>
      </c>
      <c r="Y262" s="556"/>
      <c r="Z262" s="145"/>
      <c r="AA262" s="210" t="s">
        <v>285</v>
      </c>
      <c r="AB262" s="213" t="e">
        <f>#N/A</f>
        <v>#N/A</v>
      </c>
      <c r="AC262" s="214" t="e">
        <f>#N/A</f>
        <v>#N/A</v>
      </c>
    </row>
    <row r="263" spans="1:29" s="141" customFormat="1" ht="27.75" customHeight="1">
      <c r="A263" s="298" t="s">
        <v>84</v>
      </c>
      <c r="B263" s="111">
        <v>26</v>
      </c>
      <c r="C263" s="298" t="s">
        <v>310</v>
      </c>
      <c r="D263" s="481">
        <v>0.7</v>
      </c>
      <c r="E263" s="481">
        <v>0.7</v>
      </c>
      <c r="F263" s="481">
        <v>0.7</v>
      </c>
      <c r="G263" s="481">
        <v>0.7</v>
      </c>
      <c r="H263" s="363">
        <v>2</v>
      </c>
      <c r="I263" s="364">
        <v>1.5</v>
      </c>
      <c r="J263" s="365">
        <v>2</v>
      </c>
      <c r="K263" s="364"/>
      <c r="L263" s="364"/>
      <c r="M263" s="365"/>
      <c r="N263" s="366">
        <v>1</v>
      </c>
      <c r="O263" s="367">
        <v>2</v>
      </c>
      <c r="P263" s="365"/>
      <c r="Q263" s="364"/>
      <c r="R263" s="364"/>
      <c r="S263" s="369"/>
      <c r="T263" s="483"/>
      <c r="U263" s="368"/>
      <c r="V263" s="372"/>
      <c r="W263" s="372"/>
      <c r="X263" s="77">
        <f t="shared" si="11"/>
        <v>0</v>
      </c>
      <c r="Y263" s="556"/>
      <c r="Z263" s="145"/>
      <c r="AA263" s="210" t="s">
        <v>285</v>
      </c>
      <c r="AB263" s="213" t="e">
        <f>#N/A</f>
        <v>#N/A</v>
      </c>
      <c r="AC263" s="214" t="e">
        <f>#N/A</f>
        <v>#N/A</v>
      </c>
    </row>
    <row r="264" spans="1:51" s="215" customFormat="1" ht="27.75" customHeight="1">
      <c r="A264" s="298" t="s">
        <v>84</v>
      </c>
      <c r="B264" s="111">
        <v>27</v>
      </c>
      <c r="C264" s="298" t="s">
        <v>311</v>
      </c>
      <c r="D264" s="481">
        <v>0.95</v>
      </c>
      <c r="E264" s="481">
        <v>0.95</v>
      </c>
      <c r="F264" s="481">
        <v>0.95</v>
      </c>
      <c r="G264" s="481">
        <v>0.95</v>
      </c>
      <c r="H264" s="363">
        <v>1</v>
      </c>
      <c r="I264" s="364">
        <v>4</v>
      </c>
      <c r="J264" s="368">
        <v>1</v>
      </c>
      <c r="K264" s="368"/>
      <c r="L264" s="368"/>
      <c r="M264" s="365"/>
      <c r="N264" s="366">
        <v>1</v>
      </c>
      <c r="O264" s="367">
        <v>2</v>
      </c>
      <c r="P264" s="368"/>
      <c r="Q264" s="368"/>
      <c r="R264" s="368"/>
      <c r="S264" s="395"/>
      <c r="T264" s="483"/>
      <c r="U264" s="368"/>
      <c r="V264" s="368"/>
      <c r="W264" s="368"/>
      <c r="X264" s="77">
        <f t="shared" si="11"/>
        <v>0</v>
      </c>
      <c r="Y264" s="556"/>
      <c r="Z264" s="211"/>
      <c r="AA264" s="212" t="s">
        <v>285</v>
      </c>
      <c r="AB264" s="213" t="e">
        <f>#N/A</f>
        <v>#N/A</v>
      </c>
      <c r="AC264" s="214" t="e">
        <f>#N/A</f>
        <v>#N/A</v>
      </c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</row>
    <row r="265" spans="1:29" s="141" customFormat="1" ht="27.75" customHeight="1">
      <c r="A265" s="298" t="s">
        <v>84</v>
      </c>
      <c r="B265" s="111">
        <v>28</v>
      </c>
      <c r="C265" s="298" t="s">
        <v>312</v>
      </c>
      <c r="D265" s="481">
        <v>0.9</v>
      </c>
      <c r="E265" s="481">
        <v>0.9</v>
      </c>
      <c r="F265" s="481">
        <v>0.9</v>
      </c>
      <c r="G265" s="481">
        <v>0.9</v>
      </c>
      <c r="H265" s="363">
        <v>1</v>
      </c>
      <c r="I265" s="364">
        <v>6</v>
      </c>
      <c r="J265" s="365">
        <v>1</v>
      </c>
      <c r="K265" s="365"/>
      <c r="L265" s="368"/>
      <c r="M265" s="365"/>
      <c r="N265" s="366">
        <v>2</v>
      </c>
      <c r="O265" s="367">
        <v>2</v>
      </c>
      <c r="P265" s="365"/>
      <c r="Q265" s="364"/>
      <c r="R265" s="364"/>
      <c r="S265" s="395"/>
      <c r="T265" s="370"/>
      <c r="U265" s="365"/>
      <c r="V265" s="365"/>
      <c r="W265" s="365"/>
      <c r="X265" s="77">
        <f t="shared" si="11"/>
        <v>0</v>
      </c>
      <c r="Y265" s="556"/>
      <c r="Z265" s="145"/>
      <c r="AA265" s="210" t="s">
        <v>285</v>
      </c>
      <c r="AB265" s="213" t="e">
        <f>#N/A</f>
        <v>#N/A</v>
      </c>
      <c r="AC265" s="214" t="e">
        <f>#N/A</f>
        <v>#N/A</v>
      </c>
    </row>
    <row r="266" spans="1:29" s="215" customFormat="1" ht="27.75" customHeight="1">
      <c r="A266" s="298" t="s">
        <v>84</v>
      </c>
      <c r="B266" s="111">
        <v>29</v>
      </c>
      <c r="C266" s="298" t="s">
        <v>313</v>
      </c>
      <c r="D266" s="481">
        <v>0.85</v>
      </c>
      <c r="E266" s="481">
        <v>0.85</v>
      </c>
      <c r="F266" s="481">
        <v>0.85</v>
      </c>
      <c r="G266" s="481">
        <v>0.85</v>
      </c>
      <c r="H266" s="363">
        <v>1</v>
      </c>
      <c r="I266" s="364">
        <v>4</v>
      </c>
      <c r="J266" s="368">
        <v>1</v>
      </c>
      <c r="K266" s="368"/>
      <c r="L266" s="368"/>
      <c r="M266" s="368"/>
      <c r="N266" s="366"/>
      <c r="O266" s="367"/>
      <c r="P266" s="368"/>
      <c r="Q266" s="368"/>
      <c r="R266" s="368"/>
      <c r="S266" s="395">
        <v>3</v>
      </c>
      <c r="T266" s="370">
        <v>2</v>
      </c>
      <c r="U266" s="368"/>
      <c r="V266" s="368"/>
      <c r="W266" s="368"/>
      <c r="X266" s="77">
        <f t="shared" si="11"/>
        <v>0</v>
      </c>
      <c r="Y266" s="556"/>
      <c r="Z266" s="211"/>
      <c r="AA266" s="212" t="s">
        <v>285</v>
      </c>
      <c r="AB266" s="213" t="e">
        <f>#N/A</f>
        <v>#N/A</v>
      </c>
      <c r="AC266" s="214" t="e">
        <f>#N/A</f>
        <v>#N/A</v>
      </c>
    </row>
    <row r="267" spans="1:29" s="141" customFormat="1" ht="27.75" customHeight="1">
      <c r="A267" s="298" t="s">
        <v>59</v>
      </c>
      <c r="B267" s="111">
        <v>1</v>
      </c>
      <c r="C267" s="298" t="s">
        <v>314</v>
      </c>
      <c r="D267" s="481"/>
      <c r="E267" s="481"/>
      <c r="F267" s="481"/>
      <c r="G267" s="481"/>
      <c r="H267" s="363">
        <v>1</v>
      </c>
      <c r="I267" s="364">
        <v>4</v>
      </c>
      <c r="J267" s="365"/>
      <c r="K267" s="368"/>
      <c r="L267" s="368"/>
      <c r="M267" s="365"/>
      <c r="N267" s="366"/>
      <c r="O267" s="367"/>
      <c r="P267" s="368"/>
      <c r="Q267" s="368"/>
      <c r="R267" s="368"/>
      <c r="S267" s="395">
        <v>3</v>
      </c>
      <c r="T267" s="483">
        <v>2</v>
      </c>
      <c r="U267" s="368"/>
      <c r="V267" s="368"/>
      <c r="W267" s="368"/>
      <c r="X267" s="77">
        <f t="shared" si="11"/>
        <v>0</v>
      </c>
      <c r="Y267" s="556"/>
      <c r="Z267" s="145"/>
      <c r="AA267" s="210" t="s">
        <v>285</v>
      </c>
      <c r="AB267" s="213" t="e">
        <f>#N/A</f>
        <v>#N/A</v>
      </c>
      <c r="AC267" s="214" t="e">
        <f>#N/A</f>
        <v>#N/A</v>
      </c>
    </row>
    <row r="268" spans="1:51" s="141" customFormat="1" ht="27.75" customHeight="1">
      <c r="A268" s="298" t="s">
        <v>59</v>
      </c>
      <c r="B268" s="111">
        <v>2</v>
      </c>
      <c r="C268" s="298" t="s">
        <v>315</v>
      </c>
      <c r="D268" s="481"/>
      <c r="E268" s="481"/>
      <c r="F268" s="481"/>
      <c r="G268" s="481"/>
      <c r="H268" s="363">
        <v>1</v>
      </c>
      <c r="I268" s="364">
        <v>4</v>
      </c>
      <c r="J268" s="368"/>
      <c r="K268" s="368"/>
      <c r="L268" s="368"/>
      <c r="M268" s="368"/>
      <c r="N268" s="366"/>
      <c r="O268" s="387"/>
      <c r="P268" s="368"/>
      <c r="Q268" s="368"/>
      <c r="R268" s="368"/>
      <c r="S268" s="385"/>
      <c r="T268" s="370"/>
      <c r="U268" s="365"/>
      <c r="V268" s="368"/>
      <c r="W268" s="365"/>
      <c r="X268" s="77">
        <f t="shared" si="11"/>
        <v>0</v>
      </c>
      <c r="Y268" s="556"/>
      <c r="Z268" s="145"/>
      <c r="AA268" s="210" t="s">
        <v>285</v>
      </c>
      <c r="AC268" s="216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</row>
    <row r="269" spans="1:29" s="141" customFormat="1" ht="27.75" customHeight="1">
      <c r="A269" s="298" t="s">
        <v>59</v>
      </c>
      <c r="B269" s="111">
        <v>3</v>
      </c>
      <c r="C269" s="298" t="s">
        <v>316</v>
      </c>
      <c r="D269" s="481"/>
      <c r="E269" s="481"/>
      <c r="F269" s="481"/>
      <c r="G269" s="481"/>
      <c r="H269" s="363">
        <v>1</v>
      </c>
      <c r="I269" s="364">
        <v>3</v>
      </c>
      <c r="J269" s="368"/>
      <c r="K269" s="368"/>
      <c r="L269" s="368"/>
      <c r="M269" s="368"/>
      <c r="N269" s="366">
        <v>0.5</v>
      </c>
      <c r="O269" s="367">
        <v>2</v>
      </c>
      <c r="P269" s="368"/>
      <c r="Q269" s="368"/>
      <c r="R269" s="368"/>
      <c r="S269" s="385"/>
      <c r="T269" s="370"/>
      <c r="U269" s="365"/>
      <c r="V269" s="368"/>
      <c r="W269" s="365"/>
      <c r="X269" s="77">
        <f t="shared" si="11"/>
        <v>0</v>
      </c>
      <c r="Y269" s="556"/>
      <c r="Z269" s="145"/>
      <c r="AA269" s="210" t="s">
        <v>285</v>
      </c>
      <c r="AC269" s="216"/>
    </row>
    <row r="270" spans="1:29" s="141" customFormat="1" ht="27.75" customHeight="1">
      <c r="A270" s="298" t="s">
        <v>59</v>
      </c>
      <c r="B270" s="111">
        <v>4</v>
      </c>
      <c r="C270" s="298" t="s">
        <v>317</v>
      </c>
      <c r="D270" s="481"/>
      <c r="E270" s="481"/>
      <c r="F270" s="481"/>
      <c r="G270" s="481"/>
      <c r="H270" s="363">
        <v>1</v>
      </c>
      <c r="I270" s="364">
        <v>4</v>
      </c>
      <c r="J270" s="368"/>
      <c r="K270" s="368"/>
      <c r="L270" s="368"/>
      <c r="M270" s="368"/>
      <c r="N270" s="366">
        <v>0.5</v>
      </c>
      <c r="O270" s="367">
        <v>2</v>
      </c>
      <c r="P270" s="365"/>
      <c r="Q270" s="368"/>
      <c r="R270" s="368"/>
      <c r="S270" s="385"/>
      <c r="T270" s="370"/>
      <c r="U270" s="365"/>
      <c r="V270" s="368"/>
      <c r="W270" s="365"/>
      <c r="X270" s="77">
        <f t="shared" si="11"/>
        <v>0</v>
      </c>
      <c r="Y270" s="556"/>
      <c r="Z270" s="145"/>
      <c r="AA270" s="210" t="s">
        <v>285</v>
      </c>
      <c r="AC270" s="216"/>
    </row>
    <row r="271" spans="1:29" s="141" customFormat="1" ht="27.75" customHeight="1">
      <c r="A271" s="298" t="s">
        <v>59</v>
      </c>
      <c r="B271" s="111">
        <v>5</v>
      </c>
      <c r="C271" s="298" t="s">
        <v>318</v>
      </c>
      <c r="D271" s="481"/>
      <c r="E271" s="481"/>
      <c r="F271" s="481"/>
      <c r="G271" s="481"/>
      <c r="H271" s="363">
        <v>1</v>
      </c>
      <c r="I271" s="364">
        <v>4</v>
      </c>
      <c r="J271" s="368"/>
      <c r="K271" s="368"/>
      <c r="L271" s="368"/>
      <c r="M271" s="368"/>
      <c r="N271" s="366">
        <v>0.5</v>
      </c>
      <c r="O271" s="367">
        <v>2</v>
      </c>
      <c r="P271" s="365"/>
      <c r="Q271" s="368"/>
      <c r="R271" s="368"/>
      <c r="S271" s="385"/>
      <c r="T271" s="370"/>
      <c r="U271" s="365"/>
      <c r="V271" s="368"/>
      <c r="W271" s="365"/>
      <c r="X271" s="77">
        <f t="shared" si="11"/>
        <v>0</v>
      </c>
      <c r="Y271" s="556"/>
      <c r="Z271" s="145"/>
      <c r="AA271" s="210" t="s">
        <v>285</v>
      </c>
      <c r="AB271" s="141">
        <v>0.01</v>
      </c>
      <c r="AC271" s="216">
        <v>3.5</v>
      </c>
    </row>
    <row r="272" spans="1:29" s="141" customFormat="1" ht="27.75" customHeight="1">
      <c r="A272" s="298" t="s">
        <v>59</v>
      </c>
      <c r="B272" s="111">
        <v>6</v>
      </c>
      <c r="C272" s="298" t="s">
        <v>319</v>
      </c>
      <c r="D272" s="481"/>
      <c r="E272" s="481"/>
      <c r="F272" s="481"/>
      <c r="G272" s="481"/>
      <c r="H272" s="363">
        <v>1</v>
      </c>
      <c r="I272" s="364">
        <v>6</v>
      </c>
      <c r="J272" s="368"/>
      <c r="K272" s="368"/>
      <c r="L272" s="368"/>
      <c r="M272" s="368"/>
      <c r="N272" s="366">
        <v>3</v>
      </c>
      <c r="O272" s="367">
        <v>2</v>
      </c>
      <c r="P272" s="365"/>
      <c r="Q272" s="368"/>
      <c r="R272" s="368"/>
      <c r="S272" s="385"/>
      <c r="T272" s="370"/>
      <c r="U272" s="365"/>
      <c r="V272" s="368"/>
      <c r="W272" s="365"/>
      <c r="X272" s="77">
        <f t="shared" si="11"/>
        <v>0</v>
      </c>
      <c r="Y272" s="556"/>
      <c r="Z272" s="145"/>
      <c r="AA272" s="210" t="s">
        <v>285</v>
      </c>
      <c r="AB272" s="141">
        <v>0.01</v>
      </c>
      <c r="AC272" s="216">
        <v>3.5</v>
      </c>
    </row>
    <row r="273" spans="1:29" s="141" customFormat="1" ht="27.75" customHeight="1">
      <c r="A273" s="298" t="s">
        <v>59</v>
      </c>
      <c r="B273" s="111">
        <v>7</v>
      </c>
      <c r="C273" s="298" t="s">
        <v>320</v>
      </c>
      <c r="D273" s="481"/>
      <c r="E273" s="481"/>
      <c r="F273" s="481"/>
      <c r="G273" s="481"/>
      <c r="H273" s="363">
        <v>1</v>
      </c>
      <c r="I273" s="364">
        <v>4</v>
      </c>
      <c r="J273" s="368"/>
      <c r="K273" s="368"/>
      <c r="L273" s="368"/>
      <c r="M273" s="368"/>
      <c r="N273" s="366">
        <v>0.5</v>
      </c>
      <c r="O273" s="367">
        <v>2</v>
      </c>
      <c r="P273" s="368"/>
      <c r="Q273" s="368"/>
      <c r="R273" s="368"/>
      <c r="S273" s="385"/>
      <c r="T273" s="370"/>
      <c r="U273" s="365"/>
      <c r="V273" s="368"/>
      <c r="W273" s="365"/>
      <c r="X273" s="77">
        <f t="shared" si="11"/>
        <v>0</v>
      </c>
      <c r="Y273" s="556"/>
      <c r="Z273" s="145"/>
      <c r="AA273" s="210" t="s">
        <v>285</v>
      </c>
      <c r="AB273" s="141">
        <v>0.01</v>
      </c>
      <c r="AC273" s="216"/>
    </row>
    <row r="274" spans="1:29" s="141" customFormat="1" ht="27.75" customHeight="1">
      <c r="A274" s="298" t="s">
        <v>59</v>
      </c>
      <c r="B274" s="111">
        <v>8</v>
      </c>
      <c r="C274" s="298" t="s">
        <v>321</v>
      </c>
      <c r="D274" s="481"/>
      <c r="E274" s="481"/>
      <c r="F274" s="481"/>
      <c r="G274" s="481"/>
      <c r="H274" s="363">
        <v>1</v>
      </c>
      <c r="I274" s="364">
        <v>4</v>
      </c>
      <c r="J274" s="368"/>
      <c r="K274" s="368"/>
      <c r="L274" s="368"/>
      <c r="M274" s="368"/>
      <c r="N274" s="366">
        <v>0.5</v>
      </c>
      <c r="O274" s="367">
        <v>2</v>
      </c>
      <c r="P274" s="368"/>
      <c r="Q274" s="368"/>
      <c r="R274" s="368"/>
      <c r="S274" s="385"/>
      <c r="T274" s="370"/>
      <c r="U274" s="365"/>
      <c r="V274" s="368"/>
      <c r="W274" s="365"/>
      <c r="X274" s="77">
        <f t="shared" si="11"/>
        <v>0</v>
      </c>
      <c r="Y274" s="556"/>
      <c r="Z274" s="145"/>
      <c r="AA274" s="210" t="s">
        <v>285</v>
      </c>
      <c r="AB274" s="141">
        <v>0.01</v>
      </c>
      <c r="AC274" s="216"/>
    </row>
    <row r="275" spans="1:29" s="141" customFormat="1" ht="27.75" customHeight="1">
      <c r="A275" s="298" t="s">
        <v>59</v>
      </c>
      <c r="B275" s="111">
        <v>9</v>
      </c>
      <c r="C275" s="298" t="s">
        <v>323</v>
      </c>
      <c r="D275" s="481"/>
      <c r="E275" s="481"/>
      <c r="F275" s="481"/>
      <c r="G275" s="481"/>
      <c r="H275" s="363">
        <v>1</v>
      </c>
      <c r="I275" s="364">
        <v>4</v>
      </c>
      <c r="J275" s="368"/>
      <c r="K275" s="368"/>
      <c r="L275" s="368"/>
      <c r="M275" s="368"/>
      <c r="N275" s="366">
        <v>0.5</v>
      </c>
      <c r="O275" s="367">
        <v>2</v>
      </c>
      <c r="P275" s="365"/>
      <c r="Q275" s="368"/>
      <c r="R275" s="368"/>
      <c r="S275" s="385"/>
      <c r="T275" s="370"/>
      <c r="U275" s="365"/>
      <c r="V275" s="368"/>
      <c r="W275" s="365"/>
      <c r="X275" s="77">
        <f t="shared" si="11"/>
        <v>0</v>
      </c>
      <c r="Y275" s="556"/>
      <c r="Z275" s="145"/>
      <c r="AA275" s="210" t="s">
        <v>322</v>
      </c>
      <c r="AB275" s="141">
        <v>0.01</v>
      </c>
      <c r="AC275" s="216">
        <v>3.5</v>
      </c>
    </row>
    <row r="276" spans="1:29" s="141" customFormat="1" ht="27.75" customHeight="1">
      <c r="A276" s="298" t="s">
        <v>59</v>
      </c>
      <c r="B276" s="111">
        <v>10</v>
      </c>
      <c r="C276" s="298" t="s">
        <v>324</v>
      </c>
      <c r="D276" s="481"/>
      <c r="E276" s="481"/>
      <c r="F276" s="481"/>
      <c r="G276" s="481"/>
      <c r="H276" s="363">
        <v>1</v>
      </c>
      <c r="I276" s="364">
        <v>4</v>
      </c>
      <c r="J276" s="368"/>
      <c r="K276" s="368"/>
      <c r="L276" s="368"/>
      <c r="M276" s="368"/>
      <c r="N276" s="366">
        <v>0.5</v>
      </c>
      <c r="O276" s="367">
        <v>2</v>
      </c>
      <c r="P276" s="365"/>
      <c r="Q276" s="368"/>
      <c r="R276" s="368"/>
      <c r="S276" s="385"/>
      <c r="T276" s="370"/>
      <c r="U276" s="365"/>
      <c r="V276" s="368"/>
      <c r="W276" s="365"/>
      <c r="X276" s="77">
        <f t="shared" si="11"/>
        <v>0</v>
      </c>
      <c r="Y276" s="556"/>
      <c r="Z276" s="145"/>
      <c r="AA276" s="210" t="s">
        <v>322</v>
      </c>
      <c r="AB276" s="141">
        <v>0.01</v>
      </c>
      <c r="AC276" s="216">
        <v>3.5</v>
      </c>
    </row>
    <row r="277" spans="1:29" s="141" customFormat="1" ht="27.75" customHeight="1">
      <c r="A277" s="298" t="s">
        <v>59</v>
      </c>
      <c r="B277" s="111">
        <v>11</v>
      </c>
      <c r="C277" s="298" t="s">
        <v>325</v>
      </c>
      <c r="D277" s="481"/>
      <c r="E277" s="481"/>
      <c r="F277" s="481"/>
      <c r="G277" s="481"/>
      <c r="H277" s="363">
        <v>1</v>
      </c>
      <c r="I277" s="364" t="s">
        <v>326</v>
      </c>
      <c r="J277" s="368"/>
      <c r="K277" s="368"/>
      <c r="L277" s="368"/>
      <c r="M277" s="368"/>
      <c r="N277" s="366"/>
      <c r="O277" s="387"/>
      <c r="P277" s="365"/>
      <c r="Q277" s="368"/>
      <c r="R277" s="368"/>
      <c r="S277" s="385"/>
      <c r="T277" s="370"/>
      <c r="U277" s="365"/>
      <c r="V277" s="368"/>
      <c r="W277" s="365"/>
      <c r="X277" s="77">
        <f t="shared" si="11"/>
        <v>0</v>
      </c>
      <c r="Y277" s="556"/>
      <c r="Z277" s="145"/>
      <c r="AA277" s="210" t="s">
        <v>322</v>
      </c>
      <c r="AB277" s="141">
        <v>0.01</v>
      </c>
      <c r="AC277" s="216">
        <v>3.5</v>
      </c>
    </row>
    <row r="278" spans="1:27" s="141" customFormat="1" ht="27.75" customHeight="1">
      <c r="A278" s="298" t="s">
        <v>59</v>
      </c>
      <c r="B278" s="111">
        <v>12</v>
      </c>
      <c r="C278" s="298" t="s">
        <v>327</v>
      </c>
      <c r="D278" s="481"/>
      <c r="E278" s="481"/>
      <c r="F278" s="481"/>
      <c r="G278" s="481"/>
      <c r="H278" s="363">
        <v>1</v>
      </c>
      <c r="I278" s="364">
        <v>3</v>
      </c>
      <c r="J278" s="368"/>
      <c r="K278" s="368"/>
      <c r="L278" s="368"/>
      <c r="M278" s="368"/>
      <c r="N278" s="366">
        <v>0.5</v>
      </c>
      <c r="O278" s="367">
        <v>1</v>
      </c>
      <c r="P278" s="365"/>
      <c r="Q278" s="364"/>
      <c r="R278" s="365"/>
      <c r="S278" s="385"/>
      <c r="T278" s="370"/>
      <c r="U278" s="365"/>
      <c r="V278" s="368"/>
      <c r="W278" s="365"/>
      <c r="X278" s="77">
        <f t="shared" si="11"/>
        <v>0</v>
      </c>
      <c r="Y278" s="556"/>
      <c r="Z278" s="145"/>
      <c r="AA278" s="210" t="s">
        <v>322</v>
      </c>
    </row>
    <row r="279" spans="1:27" s="141" customFormat="1" ht="27.75" customHeight="1">
      <c r="A279" s="298" t="s">
        <v>59</v>
      </c>
      <c r="B279" s="111">
        <v>13</v>
      </c>
      <c r="C279" s="298" t="s">
        <v>328</v>
      </c>
      <c r="D279" s="481"/>
      <c r="E279" s="481"/>
      <c r="F279" s="481"/>
      <c r="G279" s="481"/>
      <c r="H279" s="363">
        <v>1</v>
      </c>
      <c r="I279" s="364">
        <v>2.5</v>
      </c>
      <c r="J279" s="368"/>
      <c r="K279" s="368"/>
      <c r="L279" s="368"/>
      <c r="M279" s="368"/>
      <c r="N279" s="366"/>
      <c r="O279" s="387"/>
      <c r="P279" s="365"/>
      <c r="Q279" s="368"/>
      <c r="R279" s="368"/>
      <c r="S279" s="385"/>
      <c r="T279" s="370"/>
      <c r="U279" s="365"/>
      <c r="V279" s="368"/>
      <c r="W279" s="365"/>
      <c r="X279" s="77">
        <f t="shared" si="11"/>
        <v>0</v>
      </c>
      <c r="Y279" s="556"/>
      <c r="Z279" s="145"/>
      <c r="AA279" s="210" t="s">
        <v>322</v>
      </c>
    </row>
    <row r="280" spans="1:27" s="141" customFormat="1" ht="27.75" customHeight="1">
      <c r="A280" s="298" t="s">
        <v>59</v>
      </c>
      <c r="B280" s="111">
        <v>14</v>
      </c>
      <c r="C280" s="298" t="s">
        <v>329</v>
      </c>
      <c r="D280" s="481"/>
      <c r="E280" s="481"/>
      <c r="F280" s="481"/>
      <c r="G280" s="481"/>
      <c r="H280" s="363">
        <v>1</v>
      </c>
      <c r="I280" s="364">
        <v>2.5</v>
      </c>
      <c r="J280" s="368"/>
      <c r="K280" s="368"/>
      <c r="L280" s="368"/>
      <c r="M280" s="368"/>
      <c r="N280" s="366">
        <v>0.5</v>
      </c>
      <c r="O280" s="367">
        <v>1</v>
      </c>
      <c r="P280" s="365"/>
      <c r="Q280" s="364"/>
      <c r="R280" s="365"/>
      <c r="S280" s="385"/>
      <c r="T280" s="370"/>
      <c r="U280" s="365"/>
      <c r="V280" s="368"/>
      <c r="W280" s="365"/>
      <c r="X280" s="77">
        <f t="shared" si="11"/>
        <v>0</v>
      </c>
      <c r="Y280" s="556"/>
      <c r="Z280" s="145"/>
      <c r="AA280" s="210" t="s">
        <v>322</v>
      </c>
    </row>
    <row r="281" spans="1:27" s="141" customFormat="1" ht="27.75" customHeight="1">
      <c r="A281" s="298" t="s">
        <v>59</v>
      </c>
      <c r="B281" s="111">
        <v>15</v>
      </c>
      <c r="C281" s="298" t="s">
        <v>330</v>
      </c>
      <c r="D281" s="481"/>
      <c r="E281" s="481"/>
      <c r="F281" s="481"/>
      <c r="G281" s="481"/>
      <c r="H281" s="363">
        <v>1</v>
      </c>
      <c r="I281" s="364">
        <v>2.5</v>
      </c>
      <c r="J281" s="368"/>
      <c r="K281" s="368"/>
      <c r="L281" s="368"/>
      <c r="M281" s="368"/>
      <c r="N281" s="366"/>
      <c r="O281" s="387"/>
      <c r="P281" s="365"/>
      <c r="Q281" s="368"/>
      <c r="R281" s="368"/>
      <c r="S281" s="385"/>
      <c r="T281" s="370"/>
      <c r="U281" s="365"/>
      <c r="V281" s="368"/>
      <c r="W281" s="365"/>
      <c r="X281" s="77">
        <f t="shared" si="11"/>
        <v>0</v>
      </c>
      <c r="Y281" s="556"/>
      <c r="Z281" s="145"/>
      <c r="AA281" s="210" t="s">
        <v>322</v>
      </c>
    </row>
    <row r="282" spans="1:27" s="141" customFormat="1" ht="27.75" customHeight="1">
      <c r="A282" s="298" t="s">
        <v>59</v>
      </c>
      <c r="B282" s="111">
        <v>16</v>
      </c>
      <c r="C282" s="298" t="s">
        <v>331</v>
      </c>
      <c r="D282" s="481"/>
      <c r="E282" s="481"/>
      <c r="F282" s="481"/>
      <c r="G282" s="481"/>
      <c r="H282" s="363">
        <v>1</v>
      </c>
      <c r="I282" s="364">
        <v>3</v>
      </c>
      <c r="J282" s="368"/>
      <c r="K282" s="368"/>
      <c r="L282" s="368"/>
      <c r="M282" s="368"/>
      <c r="N282" s="366">
        <v>0.5</v>
      </c>
      <c r="O282" s="367">
        <v>1</v>
      </c>
      <c r="P282" s="365"/>
      <c r="Q282" s="364"/>
      <c r="R282" s="365"/>
      <c r="S282" s="385"/>
      <c r="T282" s="370"/>
      <c r="U282" s="365"/>
      <c r="V282" s="368"/>
      <c r="W282" s="365"/>
      <c r="X282" s="77">
        <f t="shared" si="11"/>
        <v>0</v>
      </c>
      <c r="Y282" s="556"/>
      <c r="Z282" s="145"/>
      <c r="AA282" s="210" t="s">
        <v>322</v>
      </c>
    </row>
    <row r="283" spans="1:27" s="141" customFormat="1" ht="27.75" customHeight="1">
      <c r="A283" s="298" t="s">
        <v>59</v>
      </c>
      <c r="B283" s="111">
        <v>17</v>
      </c>
      <c r="C283" s="298" t="s">
        <v>332</v>
      </c>
      <c r="D283" s="481"/>
      <c r="E283" s="481"/>
      <c r="F283" s="481"/>
      <c r="G283" s="481"/>
      <c r="H283" s="363">
        <v>1</v>
      </c>
      <c r="I283" s="364">
        <v>3</v>
      </c>
      <c r="J283" s="368"/>
      <c r="K283" s="368"/>
      <c r="L283" s="368"/>
      <c r="M283" s="368"/>
      <c r="N283" s="366"/>
      <c r="O283" s="387"/>
      <c r="P283" s="365"/>
      <c r="Q283" s="368"/>
      <c r="R283" s="368"/>
      <c r="S283" s="385"/>
      <c r="T283" s="370"/>
      <c r="U283" s="365"/>
      <c r="V283" s="368"/>
      <c r="W283" s="365"/>
      <c r="X283" s="77">
        <f t="shared" si="11"/>
        <v>0</v>
      </c>
      <c r="Y283" s="556"/>
      <c r="Z283" s="145"/>
      <c r="AA283" s="210" t="s">
        <v>322</v>
      </c>
    </row>
    <row r="284" spans="1:27" s="141" customFormat="1" ht="27.75" customHeight="1">
      <c r="A284" s="298" t="s">
        <v>59</v>
      </c>
      <c r="B284" s="111">
        <v>18</v>
      </c>
      <c r="C284" s="298" t="s">
        <v>333</v>
      </c>
      <c r="D284" s="481"/>
      <c r="E284" s="481"/>
      <c r="F284" s="481"/>
      <c r="G284" s="481"/>
      <c r="H284" s="363">
        <v>1</v>
      </c>
      <c r="I284" s="364">
        <v>3</v>
      </c>
      <c r="J284" s="368"/>
      <c r="K284" s="368"/>
      <c r="L284" s="368"/>
      <c r="M284" s="368"/>
      <c r="N284" s="366"/>
      <c r="O284" s="387"/>
      <c r="P284" s="365"/>
      <c r="Q284" s="368"/>
      <c r="R284" s="368"/>
      <c r="S284" s="385"/>
      <c r="T284" s="370"/>
      <c r="U284" s="365"/>
      <c r="V284" s="368"/>
      <c r="W284" s="365"/>
      <c r="X284" s="77">
        <f t="shared" si="11"/>
        <v>0</v>
      </c>
      <c r="Y284" s="556"/>
      <c r="Z284" s="145"/>
      <c r="AA284" s="210" t="s">
        <v>322</v>
      </c>
    </row>
    <row r="285" spans="1:27" s="141" customFormat="1" ht="27.75" customHeight="1">
      <c r="A285" s="298" t="s">
        <v>59</v>
      </c>
      <c r="B285" s="111">
        <v>19</v>
      </c>
      <c r="C285" s="298" t="s">
        <v>334</v>
      </c>
      <c r="D285" s="481"/>
      <c r="E285" s="481"/>
      <c r="F285" s="481"/>
      <c r="G285" s="481"/>
      <c r="H285" s="363">
        <v>1</v>
      </c>
      <c r="I285" s="364">
        <v>3</v>
      </c>
      <c r="J285" s="368"/>
      <c r="K285" s="368"/>
      <c r="L285" s="368"/>
      <c r="M285" s="368"/>
      <c r="N285" s="366"/>
      <c r="O285" s="387"/>
      <c r="P285" s="365"/>
      <c r="Q285" s="368"/>
      <c r="R285" s="368"/>
      <c r="S285" s="385"/>
      <c r="T285" s="370"/>
      <c r="U285" s="365"/>
      <c r="V285" s="368"/>
      <c r="W285" s="365"/>
      <c r="X285" s="77">
        <f t="shared" si="11"/>
        <v>0</v>
      </c>
      <c r="Y285" s="556"/>
      <c r="Z285" s="145"/>
      <c r="AA285" s="210" t="s">
        <v>322</v>
      </c>
    </row>
    <row r="286" spans="1:27" s="141" customFormat="1" ht="27.75" customHeight="1">
      <c r="A286" s="298" t="s">
        <v>59</v>
      </c>
      <c r="B286" s="111">
        <v>20</v>
      </c>
      <c r="C286" s="298" t="s">
        <v>335</v>
      </c>
      <c r="D286" s="481"/>
      <c r="E286" s="481"/>
      <c r="F286" s="362"/>
      <c r="G286" s="362"/>
      <c r="H286" s="363">
        <v>1</v>
      </c>
      <c r="I286" s="364">
        <v>3</v>
      </c>
      <c r="J286" s="368"/>
      <c r="K286" s="368"/>
      <c r="L286" s="368"/>
      <c r="M286" s="368"/>
      <c r="N286" s="366"/>
      <c r="O286" s="387"/>
      <c r="P286" s="365"/>
      <c r="Q286" s="368"/>
      <c r="R286" s="368"/>
      <c r="S286" s="385"/>
      <c r="T286" s="370"/>
      <c r="U286" s="365"/>
      <c r="V286" s="368"/>
      <c r="W286" s="365"/>
      <c r="X286" s="77">
        <f t="shared" si="11"/>
        <v>0</v>
      </c>
      <c r="Y286" s="556"/>
      <c r="Z286" s="145"/>
      <c r="AA286" s="210" t="s">
        <v>322</v>
      </c>
    </row>
    <row r="287" spans="1:27" s="141" customFormat="1" ht="27.75" customHeight="1">
      <c r="A287" s="298" t="s">
        <v>59</v>
      </c>
      <c r="B287" s="111">
        <v>21</v>
      </c>
      <c r="C287" s="298" t="s">
        <v>336</v>
      </c>
      <c r="D287" s="362"/>
      <c r="E287" s="362"/>
      <c r="F287" s="362"/>
      <c r="G287" s="362"/>
      <c r="H287" s="363">
        <v>1</v>
      </c>
      <c r="I287" s="364">
        <v>4</v>
      </c>
      <c r="J287" s="368"/>
      <c r="K287" s="368"/>
      <c r="L287" s="368"/>
      <c r="M287" s="368"/>
      <c r="N287" s="366"/>
      <c r="O287" s="367"/>
      <c r="P287" s="365"/>
      <c r="Q287" s="368"/>
      <c r="R287" s="368"/>
      <c r="S287" s="395">
        <v>3</v>
      </c>
      <c r="T287" s="370">
        <v>1</v>
      </c>
      <c r="U287" s="368"/>
      <c r="V287" s="368"/>
      <c r="W287" s="368"/>
      <c r="X287" s="77">
        <f t="shared" si="11"/>
        <v>0</v>
      </c>
      <c r="Y287" s="556"/>
      <c r="Z287" s="145"/>
      <c r="AA287" s="210" t="s">
        <v>322</v>
      </c>
    </row>
    <row r="288" spans="1:27" s="141" customFormat="1" ht="27.75" customHeight="1">
      <c r="A288" s="298" t="s">
        <v>59</v>
      </c>
      <c r="B288" s="111">
        <v>22</v>
      </c>
      <c r="C288" s="298" t="s">
        <v>337</v>
      </c>
      <c r="D288" s="362"/>
      <c r="E288" s="362"/>
      <c r="F288" s="362"/>
      <c r="G288" s="362"/>
      <c r="H288" s="363">
        <v>1</v>
      </c>
      <c r="I288" s="364">
        <v>4</v>
      </c>
      <c r="J288" s="368"/>
      <c r="K288" s="368"/>
      <c r="L288" s="368"/>
      <c r="M288" s="368"/>
      <c r="N288" s="366">
        <v>0.5</v>
      </c>
      <c r="O288" s="367">
        <v>2</v>
      </c>
      <c r="P288" s="365"/>
      <c r="Q288" s="368"/>
      <c r="R288" s="368"/>
      <c r="S288" s="385"/>
      <c r="T288" s="370"/>
      <c r="U288" s="365"/>
      <c r="V288" s="368"/>
      <c r="W288" s="365"/>
      <c r="X288" s="77">
        <f t="shared" si="11"/>
        <v>0</v>
      </c>
      <c r="Y288" s="556"/>
      <c r="Z288" s="145"/>
      <c r="AA288" s="210" t="s">
        <v>322</v>
      </c>
    </row>
    <row r="289" spans="1:27" s="141" customFormat="1" ht="27.75" customHeight="1">
      <c r="A289" s="298" t="s">
        <v>59</v>
      </c>
      <c r="B289" s="111">
        <v>23</v>
      </c>
      <c r="C289" s="298" t="s">
        <v>338</v>
      </c>
      <c r="D289" s="362"/>
      <c r="E289" s="362"/>
      <c r="F289" s="389"/>
      <c r="G289" s="389"/>
      <c r="H289" s="363">
        <v>1</v>
      </c>
      <c r="I289" s="364">
        <v>4</v>
      </c>
      <c r="J289" s="368"/>
      <c r="K289" s="368"/>
      <c r="L289" s="368"/>
      <c r="M289" s="368"/>
      <c r="N289" s="366">
        <v>0.5</v>
      </c>
      <c r="O289" s="367">
        <v>1</v>
      </c>
      <c r="P289" s="365"/>
      <c r="Q289" s="368"/>
      <c r="R289" s="368"/>
      <c r="S289" s="385"/>
      <c r="T289" s="370"/>
      <c r="U289" s="365"/>
      <c r="V289" s="368"/>
      <c r="W289" s="365"/>
      <c r="X289" s="77">
        <f t="shared" si="11"/>
        <v>0</v>
      </c>
      <c r="Y289" s="556"/>
      <c r="Z289" s="145"/>
      <c r="AA289" s="210" t="s">
        <v>322</v>
      </c>
    </row>
    <row r="290" spans="1:27" s="141" customFormat="1" ht="27.75" customHeight="1">
      <c r="A290" s="298" t="s">
        <v>59</v>
      </c>
      <c r="B290" s="111">
        <v>24</v>
      </c>
      <c r="C290" s="298" t="s">
        <v>339</v>
      </c>
      <c r="D290" s="389"/>
      <c r="E290" s="389"/>
      <c r="F290" s="362"/>
      <c r="G290" s="362"/>
      <c r="H290" s="363">
        <v>1</v>
      </c>
      <c r="I290" s="364">
        <v>4</v>
      </c>
      <c r="J290" s="368"/>
      <c r="K290" s="368"/>
      <c r="L290" s="368"/>
      <c r="M290" s="368"/>
      <c r="N290" s="366">
        <v>0.5</v>
      </c>
      <c r="O290" s="367">
        <v>2</v>
      </c>
      <c r="P290" s="365"/>
      <c r="Q290" s="368"/>
      <c r="R290" s="368"/>
      <c r="S290" s="385"/>
      <c r="T290" s="370"/>
      <c r="U290" s="365"/>
      <c r="V290" s="368"/>
      <c r="W290" s="365"/>
      <c r="X290" s="77">
        <f t="shared" si="11"/>
        <v>0</v>
      </c>
      <c r="Y290" s="556"/>
      <c r="Z290" s="145"/>
      <c r="AA290" s="210" t="s">
        <v>322</v>
      </c>
    </row>
    <row r="291" spans="1:27" s="141" customFormat="1" ht="27.75" customHeight="1">
      <c r="A291" s="298" t="s">
        <v>59</v>
      </c>
      <c r="B291" s="111">
        <v>25</v>
      </c>
      <c r="C291" s="298" t="s">
        <v>340</v>
      </c>
      <c r="D291" s="362"/>
      <c r="E291" s="362"/>
      <c r="F291" s="362"/>
      <c r="G291" s="362"/>
      <c r="H291" s="363">
        <v>1</v>
      </c>
      <c r="I291" s="364">
        <v>4</v>
      </c>
      <c r="J291" s="365"/>
      <c r="K291" s="368"/>
      <c r="L291" s="368"/>
      <c r="M291" s="365"/>
      <c r="N291" s="366"/>
      <c r="O291" s="387"/>
      <c r="P291" s="368"/>
      <c r="Q291" s="368"/>
      <c r="R291" s="368"/>
      <c r="S291" s="385"/>
      <c r="T291" s="370"/>
      <c r="U291" s="365"/>
      <c r="V291" s="368"/>
      <c r="W291" s="365"/>
      <c r="X291" s="77">
        <f t="shared" si="11"/>
        <v>0</v>
      </c>
      <c r="Y291" s="556"/>
      <c r="Z291" s="145"/>
      <c r="AA291" s="210" t="s">
        <v>322</v>
      </c>
    </row>
    <row r="292" spans="1:27" s="141" customFormat="1" ht="27.75" customHeight="1">
      <c r="A292" s="298" t="s">
        <v>59</v>
      </c>
      <c r="B292" s="111">
        <v>26</v>
      </c>
      <c r="C292" s="298" t="s">
        <v>341</v>
      </c>
      <c r="D292" s="362"/>
      <c r="E292" s="362"/>
      <c r="F292" s="362"/>
      <c r="G292" s="362"/>
      <c r="H292" s="363">
        <v>1</v>
      </c>
      <c r="I292" s="364">
        <v>4</v>
      </c>
      <c r="J292" s="365"/>
      <c r="K292" s="368"/>
      <c r="L292" s="368"/>
      <c r="M292" s="365"/>
      <c r="N292" s="366">
        <v>1</v>
      </c>
      <c r="O292" s="367">
        <v>2</v>
      </c>
      <c r="P292" s="368"/>
      <c r="Q292" s="368"/>
      <c r="R292" s="368"/>
      <c r="S292" s="385"/>
      <c r="T292" s="370"/>
      <c r="U292" s="365"/>
      <c r="V292" s="368"/>
      <c r="W292" s="365"/>
      <c r="X292" s="77">
        <f t="shared" si="11"/>
        <v>0</v>
      </c>
      <c r="Y292" s="556"/>
      <c r="Z292" s="145"/>
      <c r="AA292" s="210" t="s">
        <v>322</v>
      </c>
    </row>
    <row r="293" spans="1:27" s="141" customFormat="1" ht="27.75" customHeight="1">
      <c r="A293" s="298" t="s">
        <v>59</v>
      </c>
      <c r="B293" s="111">
        <v>27</v>
      </c>
      <c r="C293" s="298" t="s">
        <v>384</v>
      </c>
      <c r="D293" s="362"/>
      <c r="E293" s="362"/>
      <c r="F293" s="362"/>
      <c r="G293" s="362"/>
      <c r="H293" s="363"/>
      <c r="I293" s="364"/>
      <c r="J293" s="365"/>
      <c r="K293" s="368"/>
      <c r="L293" s="368"/>
      <c r="M293" s="365"/>
      <c r="N293" s="366"/>
      <c r="O293" s="367"/>
      <c r="P293" s="368"/>
      <c r="Q293" s="368"/>
      <c r="R293" s="368"/>
      <c r="S293" s="385"/>
      <c r="T293" s="370"/>
      <c r="U293" s="365"/>
      <c r="V293" s="368"/>
      <c r="W293" s="365"/>
      <c r="X293" s="77"/>
      <c r="Y293" s="556"/>
      <c r="Z293" s="132"/>
      <c r="AA293" s="210" t="s">
        <v>322</v>
      </c>
    </row>
    <row r="294" spans="1:27" s="141" customFormat="1" ht="27.75" customHeight="1">
      <c r="A294" s="298" t="s">
        <v>59</v>
      </c>
      <c r="B294" s="111">
        <v>28</v>
      </c>
      <c r="C294" s="298" t="s">
        <v>385</v>
      </c>
      <c r="D294" s="362"/>
      <c r="E294" s="362"/>
      <c r="F294" s="504"/>
      <c r="G294" s="504"/>
      <c r="H294" s="363"/>
      <c r="I294" s="364"/>
      <c r="J294" s="365"/>
      <c r="K294" s="368"/>
      <c r="L294" s="368"/>
      <c r="M294" s="365"/>
      <c r="N294" s="366"/>
      <c r="O294" s="367"/>
      <c r="P294" s="368"/>
      <c r="Q294" s="368"/>
      <c r="R294" s="368"/>
      <c r="S294" s="385"/>
      <c r="T294" s="370"/>
      <c r="U294" s="365"/>
      <c r="V294" s="368"/>
      <c r="W294" s="365"/>
      <c r="X294" s="77"/>
      <c r="Y294" s="556"/>
      <c r="Z294" s="132"/>
      <c r="AA294" s="210"/>
    </row>
    <row r="295" spans="1:27" s="141" customFormat="1" ht="27.75" customHeight="1">
      <c r="A295" s="75" t="s">
        <v>59</v>
      </c>
      <c r="B295" s="76">
        <v>29</v>
      </c>
      <c r="C295" s="75" t="s">
        <v>342</v>
      </c>
      <c r="D295" s="389"/>
      <c r="E295" s="389"/>
      <c r="F295" s="504"/>
      <c r="G295" s="504"/>
      <c r="H295" s="363">
        <v>1</v>
      </c>
      <c r="I295" s="364">
        <v>8</v>
      </c>
      <c r="J295" s="365"/>
      <c r="K295" s="365"/>
      <c r="L295" s="368"/>
      <c r="M295" s="365"/>
      <c r="N295" s="366">
        <v>3</v>
      </c>
      <c r="O295" s="367">
        <v>3</v>
      </c>
      <c r="P295" s="368"/>
      <c r="Q295" s="368"/>
      <c r="R295" s="368"/>
      <c r="S295" s="395">
        <v>3</v>
      </c>
      <c r="T295" s="370">
        <v>2</v>
      </c>
      <c r="U295" s="368"/>
      <c r="V295" s="368"/>
      <c r="W295" s="368"/>
      <c r="X295" s="77">
        <f aca="true" t="shared" si="12" ref="X295:X303">M295+R295+W295</f>
        <v>0</v>
      </c>
      <c r="Y295" s="556"/>
      <c r="Z295" s="132"/>
      <c r="AA295" s="210"/>
    </row>
    <row r="296" spans="1:28" s="141" customFormat="1" ht="27.75" customHeight="1">
      <c r="A296" s="75" t="s">
        <v>59</v>
      </c>
      <c r="B296" s="76">
        <v>30</v>
      </c>
      <c r="C296" s="75" t="s">
        <v>383</v>
      </c>
      <c r="D296" s="389"/>
      <c r="E296" s="389"/>
      <c r="F296" s="416"/>
      <c r="G296" s="416"/>
      <c r="H296" s="363"/>
      <c r="I296" s="364"/>
      <c r="J296" s="365"/>
      <c r="K296" s="365"/>
      <c r="L296" s="368"/>
      <c r="M296" s="365"/>
      <c r="N296" s="366"/>
      <c r="O296" s="367"/>
      <c r="P296" s="368"/>
      <c r="Q296" s="368"/>
      <c r="R296" s="368"/>
      <c r="S296" s="395"/>
      <c r="T296" s="370"/>
      <c r="U296" s="368"/>
      <c r="V296" s="368"/>
      <c r="W296" s="368"/>
      <c r="X296" s="77">
        <f>M296+R296+W296</f>
        <v>0</v>
      </c>
      <c r="Y296" s="556"/>
      <c r="Z296" s="132"/>
      <c r="AA296" s="210" t="s">
        <v>322</v>
      </c>
      <c r="AB296" s="141">
        <v>0.01</v>
      </c>
    </row>
    <row r="297" spans="1:27" s="141" customFormat="1" ht="27.75" customHeight="1">
      <c r="A297" s="596" t="s">
        <v>101</v>
      </c>
      <c r="B297" s="597"/>
      <c r="C297" s="122"/>
      <c r="D297" s="123"/>
      <c r="E297" s="123"/>
      <c r="F297" s="123"/>
      <c r="G297" s="123"/>
      <c r="H297" s="124"/>
      <c r="I297" s="125"/>
      <c r="J297" s="125"/>
      <c r="K297" s="125"/>
      <c r="L297" s="126"/>
      <c r="M297" s="127">
        <f>SUM(M298:M303)</f>
        <v>0</v>
      </c>
      <c r="N297" s="125"/>
      <c r="O297" s="128"/>
      <c r="P297" s="128">
        <f>SUM(P298:P303)</f>
        <v>0</v>
      </c>
      <c r="Q297" s="217"/>
      <c r="R297" s="127">
        <f>SUM(R298:R303)</f>
        <v>0</v>
      </c>
      <c r="S297" s="209"/>
      <c r="T297" s="128">
        <v>0</v>
      </c>
      <c r="U297" s="128">
        <f>SUM(U298:U303)</f>
        <v>0</v>
      </c>
      <c r="V297" s="217"/>
      <c r="W297" s="127">
        <f>SUM(W298:W303)</f>
        <v>0</v>
      </c>
      <c r="X297" s="218">
        <f>M297+R297+W297</f>
        <v>0</v>
      </c>
      <c r="Y297" s="576"/>
      <c r="Z297" s="132"/>
      <c r="AA297" s="210"/>
    </row>
    <row r="298" spans="1:27" s="79" customFormat="1" ht="38.25" customHeight="1">
      <c r="A298" s="75" t="s">
        <v>264</v>
      </c>
      <c r="B298" s="76">
        <v>1</v>
      </c>
      <c r="C298" s="75" t="s">
        <v>343</v>
      </c>
      <c r="D298" s="362"/>
      <c r="E298" s="362"/>
      <c r="F298" s="362"/>
      <c r="G298" s="362"/>
      <c r="H298" s="363">
        <v>2</v>
      </c>
      <c r="I298" s="364">
        <v>4</v>
      </c>
      <c r="J298" s="404"/>
      <c r="K298" s="368"/>
      <c r="L298" s="368"/>
      <c r="M298" s="368"/>
      <c r="N298" s="366"/>
      <c r="O298" s="387"/>
      <c r="P298" s="505"/>
      <c r="Q298" s="506"/>
      <c r="R298" s="365"/>
      <c r="S298" s="385"/>
      <c r="T298" s="507"/>
      <c r="U298" s="506"/>
      <c r="V298" s="506"/>
      <c r="W298" s="365"/>
      <c r="X298" s="77">
        <f t="shared" si="12"/>
        <v>0</v>
      </c>
      <c r="Y298" s="577"/>
      <c r="Z298" s="132"/>
      <c r="AA298" s="117">
        <f>+M297+R297+W297</f>
        <v>0</v>
      </c>
    </row>
    <row r="299" spans="1:27" s="141" customFormat="1" ht="27.75" customHeight="1">
      <c r="A299" s="75" t="s">
        <v>264</v>
      </c>
      <c r="B299" s="76">
        <v>2</v>
      </c>
      <c r="C299" s="75" t="s">
        <v>344</v>
      </c>
      <c r="D299" s="362"/>
      <c r="E299" s="362"/>
      <c r="F299" s="362"/>
      <c r="G299" s="362"/>
      <c r="H299" s="363">
        <v>2</v>
      </c>
      <c r="I299" s="364">
        <v>4</v>
      </c>
      <c r="J299" s="404"/>
      <c r="K299" s="368"/>
      <c r="L299" s="368"/>
      <c r="M299" s="368"/>
      <c r="N299" s="462"/>
      <c r="O299" s="387"/>
      <c r="P299" s="506"/>
      <c r="Q299" s="508"/>
      <c r="R299" s="508"/>
      <c r="S299" s="509"/>
      <c r="T299" s="510"/>
      <c r="U299" s="505"/>
      <c r="V299" s="511"/>
      <c r="W299" s="365"/>
      <c r="X299" s="77">
        <f t="shared" si="12"/>
        <v>0</v>
      </c>
      <c r="Y299" s="577"/>
      <c r="Z299" s="145"/>
      <c r="AA299" s="141" t="s">
        <v>101</v>
      </c>
    </row>
    <row r="300" spans="1:27" s="141" customFormat="1" ht="27.75" customHeight="1">
      <c r="A300" s="75" t="s">
        <v>264</v>
      </c>
      <c r="B300" s="76">
        <v>3</v>
      </c>
      <c r="C300" s="75" t="s">
        <v>345</v>
      </c>
      <c r="D300" s="362"/>
      <c r="E300" s="362"/>
      <c r="F300" s="362"/>
      <c r="G300" s="362"/>
      <c r="H300" s="363">
        <v>1</v>
      </c>
      <c r="I300" s="364">
        <v>4</v>
      </c>
      <c r="J300" s="404"/>
      <c r="K300" s="368"/>
      <c r="L300" s="368"/>
      <c r="M300" s="368"/>
      <c r="N300" s="366"/>
      <c r="O300" s="387"/>
      <c r="P300" s="505"/>
      <c r="Q300" s="506"/>
      <c r="R300" s="508"/>
      <c r="S300" s="509"/>
      <c r="T300" s="510"/>
      <c r="U300" s="506"/>
      <c r="V300" s="506"/>
      <c r="W300" s="365"/>
      <c r="X300" s="77">
        <f t="shared" si="12"/>
        <v>0</v>
      </c>
      <c r="Y300" s="577"/>
      <c r="Z300" s="145"/>
      <c r="AA300" s="141" t="s">
        <v>101</v>
      </c>
    </row>
    <row r="301" spans="1:27" s="141" customFormat="1" ht="27.75" customHeight="1">
      <c r="A301" s="75" t="s">
        <v>264</v>
      </c>
      <c r="B301" s="76">
        <v>4</v>
      </c>
      <c r="C301" s="75" t="s">
        <v>346</v>
      </c>
      <c r="D301" s="362"/>
      <c r="E301" s="362"/>
      <c r="F301" s="362"/>
      <c r="G301" s="362"/>
      <c r="H301" s="363">
        <v>2</v>
      </c>
      <c r="I301" s="364">
        <v>6</v>
      </c>
      <c r="J301" s="404"/>
      <c r="K301" s="368"/>
      <c r="L301" s="368"/>
      <c r="M301" s="368"/>
      <c r="N301" s="366"/>
      <c r="O301" s="387"/>
      <c r="P301" s="505"/>
      <c r="Q301" s="506"/>
      <c r="R301" s="508"/>
      <c r="S301" s="509"/>
      <c r="T301" s="510"/>
      <c r="U301" s="505"/>
      <c r="V301" s="511"/>
      <c r="W301" s="365"/>
      <c r="X301" s="77">
        <f t="shared" si="12"/>
        <v>0</v>
      </c>
      <c r="Y301" s="577"/>
      <c r="Z301" s="145"/>
      <c r="AA301" s="141" t="s">
        <v>101</v>
      </c>
    </row>
    <row r="302" spans="1:27" s="141" customFormat="1" ht="27.75" customHeight="1">
      <c r="A302" s="75" t="s">
        <v>264</v>
      </c>
      <c r="B302" s="76">
        <v>5</v>
      </c>
      <c r="C302" s="75" t="s">
        <v>347</v>
      </c>
      <c r="D302" s="362"/>
      <c r="E302" s="362"/>
      <c r="F302" s="362"/>
      <c r="G302" s="362"/>
      <c r="H302" s="363">
        <v>2</v>
      </c>
      <c r="I302" s="364">
        <v>4</v>
      </c>
      <c r="J302" s="404"/>
      <c r="K302" s="368"/>
      <c r="L302" s="368"/>
      <c r="M302" s="368"/>
      <c r="N302" s="462"/>
      <c r="O302" s="489"/>
      <c r="P302" s="512"/>
      <c r="Q302" s="512"/>
      <c r="R302" s="512"/>
      <c r="S302" s="509"/>
      <c r="T302" s="510"/>
      <c r="U302" s="505"/>
      <c r="V302" s="511"/>
      <c r="W302" s="365"/>
      <c r="X302" s="77">
        <f t="shared" si="12"/>
        <v>0</v>
      </c>
      <c r="Y302" s="577"/>
      <c r="Z302" s="145"/>
      <c r="AA302" s="141" t="s">
        <v>101</v>
      </c>
    </row>
    <row r="303" spans="1:27" s="141" customFormat="1" ht="27.75" customHeight="1">
      <c r="A303" s="75" t="s">
        <v>264</v>
      </c>
      <c r="B303" s="76">
        <v>6</v>
      </c>
      <c r="C303" s="75" t="s">
        <v>348</v>
      </c>
      <c r="D303" s="362"/>
      <c r="E303" s="362"/>
      <c r="F303" s="513"/>
      <c r="G303" s="513"/>
      <c r="H303" s="363">
        <v>2</v>
      </c>
      <c r="I303" s="364">
        <v>6</v>
      </c>
      <c r="J303" s="404"/>
      <c r="K303" s="368"/>
      <c r="L303" s="368"/>
      <c r="M303" s="368"/>
      <c r="N303" s="462"/>
      <c r="O303" s="489"/>
      <c r="P303" s="512"/>
      <c r="Q303" s="512"/>
      <c r="R303" s="512"/>
      <c r="S303" s="509"/>
      <c r="T303" s="510"/>
      <c r="U303" s="505"/>
      <c r="V303" s="511"/>
      <c r="W303" s="365"/>
      <c r="X303" s="77">
        <f t="shared" si="12"/>
        <v>0</v>
      </c>
      <c r="Y303" s="577"/>
      <c r="Z303" s="145"/>
      <c r="AA303" s="141" t="s">
        <v>101</v>
      </c>
    </row>
    <row r="304" spans="1:27" s="141" customFormat="1" ht="27.75" customHeight="1">
      <c r="A304" s="219" t="s">
        <v>7</v>
      </c>
      <c r="B304" s="220"/>
      <c r="C304" s="221"/>
      <c r="D304" s="222"/>
      <c r="E304" s="222"/>
      <c r="F304" s="222"/>
      <c r="G304" s="222"/>
      <c r="H304" s="223"/>
      <c r="I304" s="224"/>
      <c r="J304" s="225"/>
      <c r="K304" s="226"/>
      <c r="L304" s="227"/>
      <c r="M304" s="226"/>
      <c r="N304" s="226"/>
      <c r="O304" s="228"/>
      <c r="P304" s="223"/>
      <c r="Q304" s="228"/>
      <c r="R304" s="229"/>
      <c r="S304" s="230"/>
      <c r="T304" s="223"/>
      <c r="U304" s="223"/>
      <c r="V304" s="228"/>
      <c r="W304" s="229"/>
      <c r="X304" s="231"/>
      <c r="Y304" s="224"/>
      <c r="Z304" s="145"/>
      <c r="AA304" s="141" t="s">
        <v>101</v>
      </c>
    </row>
    <row r="305" spans="1:26" ht="23.25" customHeight="1">
      <c r="A305" s="233" t="s">
        <v>349</v>
      </c>
      <c r="B305" s="220"/>
      <c r="C305" s="221"/>
      <c r="D305" s="222"/>
      <c r="E305" s="222"/>
      <c r="F305" s="233"/>
      <c r="G305" s="233"/>
      <c r="H305" s="223"/>
      <c r="I305" s="224"/>
      <c r="J305" s="225"/>
      <c r="K305" s="226"/>
      <c r="L305" s="227"/>
      <c r="M305" s="226"/>
      <c r="N305" s="226"/>
      <c r="O305" s="228"/>
      <c r="P305" s="223"/>
      <c r="Q305" s="228"/>
      <c r="R305" s="229"/>
      <c r="S305" s="230"/>
      <c r="T305" s="223"/>
      <c r="U305" s="223"/>
      <c r="V305" s="228"/>
      <c r="W305" s="229"/>
      <c r="X305" s="231"/>
      <c r="Y305" s="224"/>
      <c r="Z305" s="232"/>
    </row>
    <row r="306" spans="1:26" ht="23.25" customHeight="1">
      <c r="A306" s="233" t="s">
        <v>350</v>
      </c>
      <c r="B306" s="233"/>
      <c r="C306" s="233"/>
      <c r="D306" s="233"/>
      <c r="E306" s="233"/>
      <c r="F306" s="236"/>
      <c r="G306" s="236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4"/>
      <c r="V306" s="234"/>
      <c r="W306" s="234"/>
      <c r="X306" s="235"/>
      <c r="Y306" s="234"/>
      <c r="Z306" s="232"/>
    </row>
    <row r="307" spans="1:20" ht="31.5">
      <c r="A307" s="236"/>
      <c r="B307" s="236"/>
      <c r="C307" s="236"/>
      <c r="D307" s="236"/>
      <c r="E307" s="236"/>
      <c r="F307" s="240">
        <v>0.15</v>
      </c>
      <c r="G307" s="240" t="s">
        <v>352</v>
      </c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236"/>
    </row>
    <row r="308" spans="1:17" ht="31.5">
      <c r="A308" s="239" t="s">
        <v>351</v>
      </c>
      <c r="B308" s="239"/>
      <c r="F308" s="240">
        <v>0.1</v>
      </c>
      <c r="G308" s="240" t="s">
        <v>352</v>
      </c>
      <c r="Q308" s="243"/>
    </row>
    <row r="309" spans="1:7" ht="37.5" customHeight="1" hidden="1">
      <c r="A309" s="239" t="s">
        <v>353</v>
      </c>
      <c r="B309" s="239"/>
      <c r="F309" s="240">
        <v>0.2</v>
      </c>
      <c r="G309" s="240" t="s">
        <v>352</v>
      </c>
    </row>
    <row r="310" spans="1:7" ht="34.5" customHeight="1" hidden="1">
      <c r="A310" s="239" t="s">
        <v>354</v>
      </c>
      <c r="B310" s="239"/>
      <c r="F310" s="240">
        <v>0.3</v>
      </c>
      <c r="G310" s="240" t="s">
        <v>352</v>
      </c>
    </row>
    <row r="311" spans="1:51" ht="34.5" customHeight="1" hidden="1">
      <c r="A311" s="239" t="s">
        <v>355</v>
      </c>
      <c r="B311" s="239"/>
      <c r="F311" s="240">
        <v>1</v>
      </c>
      <c r="G311" s="240" t="s">
        <v>352</v>
      </c>
      <c r="AN311" s="244"/>
      <c r="AO311" s="244"/>
      <c r="AP311" s="244"/>
      <c r="AQ311" s="244"/>
      <c r="AR311" s="244"/>
      <c r="AS311" s="244"/>
      <c r="AT311" s="244"/>
      <c r="AU311" s="244"/>
      <c r="AV311" s="244"/>
      <c r="AW311" s="244"/>
      <c r="AX311" s="244"/>
      <c r="AY311" s="244"/>
    </row>
    <row r="312" spans="1:47" ht="34.5" customHeight="1" hidden="1">
      <c r="A312" s="239" t="s">
        <v>356</v>
      </c>
      <c r="B312" s="239"/>
      <c r="AN312" s="245"/>
      <c r="AO312" s="245"/>
      <c r="AP312" s="246"/>
      <c r="AQ312" s="246"/>
      <c r="AR312" s="246"/>
      <c r="AS312" s="246"/>
      <c r="AT312" s="246"/>
      <c r="AU312" s="246"/>
    </row>
    <row r="313" spans="40:47" ht="31.5" customHeight="1" hidden="1">
      <c r="AN313" s="245"/>
      <c r="AO313" s="245"/>
      <c r="AP313" s="246"/>
      <c r="AQ313" s="246"/>
      <c r="AR313" s="246"/>
      <c r="AS313" s="246"/>
      <c r="AT313" s="246"/>
      <c r="AU313" s="246"/>
    </row>
    <row r="314" spans="40:47" ht="34.5">
      <c r="AN314" s="245"/>
      <c r="AO314" s="245"/>
      <c r="AP314" s="246"/>
      <c r="AQ314" s="246"/>
      <c r="AR314" s="246"/>
      <c r="AS314" s="246"/>
      <c r="AT314" s="246"/>
      <c r="AU314" s="246"/>
    </row>
    <row r="317" ht="31.5">
      <c r="M317" s="247"/>
    </row>
    <row r="320" spans="28:41" ht="39" customHeight="1">
      <c r="AB320" s="622" t="s">
        <v>404</v>
      </c>
      <c r="AC320" s="622"/>
      <c r="AD320" s="622"/>
      <c r="AE320" s="622"/>
      <c r="AF320" s="622"/>
      <c r="AG320" s="622"/>
      <c r="AH320" s="622"/>
      <c r="AI320" s="622"/>
      <c r="AJ320" s="622"/>
      <c r="AK320" s="622"/>
      <c r="AL320" s="622"/>
      <c r="AM320" s="622"/>
      <c r="AN320" s="248"/>
      <c r="AO320" s="248"/>
    </row>
    <row r="321" spans="28:39" ht="34.5">
      <c r="AB321" s="249"/>
      <c r="AC321" s="249"/>
      <c r="AD321" s="249"/>
      <c r="AE321" s="249"/>
      <c r="AF321" s="249"/>
      <c r="AG321" s="249"/>
      <c r="AH321" s="249"/>
      <c r="AI321" s="249"/>
      <c r="AJ321" s="249"/>
      <c r="AK321" s="249"/>
      <c r="AL321" s="249"/>
      <c r="AM321" s="250"/>
    </row>
    <row r="322" spans="28:39" ht="34.5">
      <c r="AB322" s="592" t="s">
        <v>357</v>
      </c>
      <c r="AC322" s="593"/>
      <c r="AD322" s="581" t="s">
        <v>358</v>
      </c>
      <c r="AE322" s="582"/>
      <c r="AF322" s="581" t="s">
        <v>359</v>
      </c>
      <c r="AG322" s="582"/>
      <c r="AH322" s="581" t="s">
        <v>371</v>
      </c>
      <c r="AI322" s="582"/>
      <c r="AJ322" s="590" t="s">
        <v>360</v>
      </c>
      <c r="AK322" s="591"/>
      <c r="AL322" s="317" t="s">
        <v>368</v>
      </c>
      <c r="AM322" s="588" t="s">
        <v>7</v>
      </c>
    </row>
    <row r="323" spans="28:39" ht="34.5">
      <c r="AB323" s="594"/>
      <c r="AC323" s="595"/>
      <c r="AD323" s="251">
        <f>AJ323</f>
        <v>43293</v>
      </c>
      <c r="AE323" s="251">
        <f>AK323</f>
        <v>43292</v>
      </c>
      <c r="AF323" s="251">
        <f>AJ323</f>
        <v>43293</v>
      </c>
      <c r="AG323" s="251">
        <f>AK323</f>
        <v>43292</v>
      </c>
      <c r="AH323" s="251">
        <f>AJ323</f>
        <v>43293</v>
      </c>
      <c r="AI323" s="251">
        <f>AK323</f>
        <v>43292</v>
      </c>
      <c r="AJ323" s="521">
        <v>43293</v>
      </c>
      <c r="AK323" s="521">
        <v>43292</v>
      </c>
      <c r="AL323" s="318" t="s">
        <v>369</v>
      </c>
      <c r="AM323" s="589"/>
    </row>
    <row r="324" spans="28:39" ht="34.5">
      <c r="AB324" s="586" t="s">
        <v>361</v>
      </c>
      <c r="AC324" s="252" t="s">
        <v>56</v>
      </c>
      <c r="AD324" s="253">
        <f>$M$9</f>
        <v>1.57248</v>
      </c>
      <c r="AE324" s="514">
        <v>3.176928</v>
      </c>
      <c r="AF324" s="253">
        <f>R9</f>
        <v>0</v>
      </c>
      <c r="AG324" s="514">
        <v>0</v>
      </c>
      <c r="AH324" s="254">
        <f>W9</f>
        <v>0</v>
      </c>
      <c r="AI324" s="515">
        <v>0</v>
      </c>
      <c r="AJ324" s="254">
        <f>AD324+AF324+AH324</f>
        <v>1.57248</v>
      </c>
      <c r="AK324" s="515">
        <v>3.176928</v>
      </c>
      <c r="AL324" s="319">
        <f>+P9+U9</f>
        <v>0</v>
      </c>
      <c r="AM324" s="320"/>
    </row>
    <row r="325" spans="28:39" ht="34.5">
      <c r="AB325" s="584"/>
      <c r="AC325" s="252" t="s">
        <v>362</v>
      </c>
      <c r="AD325" s="253">
        <f>$M$51</f>
        <v>0</v>
      </c>
      <c r="AE325" s="514">
        <v>0</v>
      </c>
      <c r="AF325" s="253">
        <f>R51</f>
        <v>0</v>
      </c>
      <c r="AG325" s="514">
        <v>0</v>
      </c>
      <c r="AH325" s="254">
        <f>W51</f>
        <v>0</v>
      </c>
      <c r="AI325" s="515">
        <v>0</v>
      </c>
      <c r="AJ325" s="254">
        <f>AD325+AF325+AH325</f>
        <v>0</v>
      </c>
      <c r="AK325" s="515">
        <v>0</v>
      </c>
      <c r="AL325" s="319">
        <f>+P51+U51</f>
        <v>0</v>
      </c>
      <c r="AM325" s="320"/>
    </row>
    <row r="326" spans="17:39" ht="34.5">
      <c r="Q326" s="255"/>
      <c r="AB326" s="584"/>
      <c r="AC326" s="252" t="s">
        <v>363</v>
      </c>
      <c r="AD326" s="254">
        <f>$M$62</f>
        <v>0</v>
      </c>
      <c r="AE326" s="515">
        <v>0</v>
      </c>
      <c r="AF326" s="253">
        <f>R62</f>
        <v>0</v>
      </c>
      <c r="AG326" s="514">
        <v>0</v>
      </c>
      <c r="AH326" s="254">
        <f>W62</f>
        <v>0</v>
      </c>
      <c r="AI326" s="515">
        <v>0</v>
      </c>
      <c r="AJ326" s="254">
        <f>AD326+AF326+AH326</f>
        <v>0</v>
      </c>
      <c r="AK326" s="515">
        <v>0</v>
      </c>
      <c r="AL326" s="319">
        <f>+P62+U62</f>
        <v>0</v>
      </c>
      <c r="AM326" s="253"/>
    </row>
    <row r="327" spans="16:39" ht="34.5">
      <c r="P327" s="255"/>
      <c r="Y327" s="237" t="s">
        <v>225</v>
      </c>
      <c r="AB327" s="584"/>
      <c r="AC327" s="252" t="s">
        <v>101</v>
      </c>
      <c r="AD327" s="253">
        <f>$M$81</f>
        <v>1.8144</v>
      </c>
      <c r="AE327" s="514">
        <v>2.097</v>
      </c>
      <c r="AF327" s="253">
        <f>R81</f>
        <v>8.6832</v>
      </c>
      <c r="AG327" s="514">
        <v>8.8128</v>
      </c>
      <c r="AH327" s="254">
        <f>W81</f>
        <v>0</v>
      </c>
      <c r="AI327" s="515">
        <v>0</v>
      </c>
      <c r="AJ327" s="254">
        <f>AD327+AF327+AH327</f>
        <v>10.497599999999998</v>
      </c>
      <c r="AK327" s="515">
        <v>10.909799999999999</v>
      </c>
      <c r="AL327" s="319">
        <f>+P81+U81</f>
        <v>5</v>
      </c>
      <c r="AM327" s="253"/>
    </row>
    <row r="328" spans="15:39" ht="35.25" thickBot="1">
      <c r="O328" s="258"/>
      <c r="P328" s="237" t="s">
        <v>378</v>
      </c>
      <c r="Q328" s="255"/>
      <c r="AB328" s="587"/>
      <c r="AC328" s="256" t="s">
        <v>364</v>
      </c>
      <c r="AD328" s="257">
        <f>SUM(AD324:AD327)</f>
        <v>3.38688</v>
      </c>
      <c r="AE328" s="257">
        <f>SUM(AE324:AE327)</f>
        <v>5.273928</v>
      </c>
      <c r="AF328" s="257">
        <f>SUM(AF324:AF327)</f>
        <v>8.6832</v>
      </c>
      <c r="AG328" s="257">
        <f>SUM(AG324:AG327)</f>
        <v>8.8128</v>
      </c>
      <c r="AH328" s="257">
        <f>SUM(AH324:AH327)</f>
        <v>0</v>
      </c>
      <c r="AI328" s="257">
        <v>0</v>
      </c>
      <c r="AJ328" s="321">
        <f>SUM(AJ324:AJ327)</f>
        <v>12.070079999999999</v>
      </c>
      <c r="AK328" s="321">
        <f>SUM(AK324:AK327)</f>
        <v>14.086727999999999</v>
      </c>
      <c r="AL328" s="322">
        <f>SUM(AL324:AL327)</f>
        <v>5</v>
      </c>
      <c r="AM328" s="253"/>
    </row>
    <row r="329" spans="28:39" ht="34.5">
      <c r="AB329" s="583" t="s">
        <v>365</v>
      </c>
      <c r="AC329" s="259" t="s">
        <v>56</v>
      </c>
      <c r="AD329" s="260">
        <f>M215</f>
        <v>0</v>
      </c>
      <c r="AE329" s="516">
        <v>0</v>
      </c>
      <c r="AF329" s="260">
        <f>R215</f>
        <v>0</v>
      </c>
      <c r="AG329" s="516">
        <v>0</v>
      </c>
      <c r="AH329" s="261">
        <f>W215</f>
        <v>0</v>
      </c>
      <c r="AI329" s="517">
        <v>0</v>
      </c>
      <c r="AJ329" s="261">
        <f>AD329+AF329+AH329</f>
        <v>0</v>
      </c>
      <c r="AK329" s="531">
        <v>0</v>
      </c>
      <c r="AL329" s="323">
        <f>P217+U217</f>
        <v>0</v>
      </c>
      <c r="AM329" s="253"/>
    </row>
    <row r="330" spans="11:39" ht="35.25" thickBot="1">
      <c r="K330" s="262"/>
      <c r="L330" s="262"/>
      <c r="M330" s="263"/>
      <c r="N330" s="262"/>
      <c r="O330" s="262"/>
      <c r="AB330" s="584"/>
      <c r="AC330" s="252" t="s">
        <v>42</v>
      </c>
      <c r="AD330" s="253">
        <f>M120</f>
        <v>-1.543398</v>
      </c>
      <c r="AE330" s="514">
        <v>-1.27</v>
      </c>
      <c r="AF330" s="253">
        <f>R120</f>
        <v>0</v>
      </c>
      <c r="AG330" s="514">
        <v>0</v>
      </c>
      <c r="AH330" s="254">
        <f>W120</f>
        <v>0</v>
      </c>
      <c r="AI330" s="515">
        <v>0</v>
      </c>
      <c r="AJ330" s="254">
        <f>AD330+AF330+AH330</f>
        <v>-1.543398</v>
      </c>
      <c r="AK330" s="515">
        <v>-1.27</v>
      </c>
      <c r="AL330" s="319">
        <f>+P120+U120</f>
        <v>0</v>
      </c>
      <c r="AM330" s="257"/>
    </row>
    <row r="331" spans="11:39" ht="34.5">
      <c r="K331" s="264"/>
      <c r="L331" s="264"/>
      <c r="M331" s="263"/>
      <c r="N331" s="264"/>
      <c r="O331" s="264"/>
      <c r="AB331" s="584"/>
      <c r="AC331" s="252" t="s">
        <v>101</v>
      </c>
      <c r="AD331" s="253">
        <f>M297</f>
        <v>0</v>
      </c>
      <c r="AE331" s="514">
        <v>0</v>
      </c>
      <c r="AF331" s="253">
        <f>R297</f>
        <v>0</v>
      </c>
      <c r="AG331" s="514">
        <v>0</v>
      </c>
      <c r="AH331" s="254">
        <f>W297</f>
        <v>0</v>
      </c>
      <c r="AI331" s="515">
        <v>0</v>
      </c>
      <c r="AJ331" s="254">
        <f>AD331+AF331+AH331</f>
        <v>0</v>
      </c>
      <c r="AK331" s="515">
        <v>0</v>
      </c>
      <c r="AL331" s="319">
        <f>+P297+U297</f>
        <v>0</v>
      </c>
      <c r="AM331" s="260"/>
    </row>
    <row r="332" spans="11:39" ht="34.5">
      <c r="K332" s="262"/>
      <c r="L332" s="262"/>
      <c r="M332" s="263"/>
      <c r="N332" s="262"/>
      <c r="O332" s="262"/>
      <c r="U332" s="237" t="s">
        <v>225</v>
      </c>
      <c r="AB332" s="585"/>
      <c r="AC332" s="265" t="s">
        <v>366</v>
      </c>
      <c r="AD332" s="266">
        <f aca="true" t="shared" si="13" ref="AD332:AJ332">SUM(AD329:AD331)</f>
        <v>-1.543398</v>
      </c>
      <c r="AE332" s="266">
        <f>SUM(AE329:AE331)</f>
        <v>-1.27</v>
      </c>
      <c r="AF332" s="266">
        <f t="shared" si="13"/>
        <v>0</v>
      </c>
      <c r="AG332" s="266">
        <f>SUM(AG329:AG331)</f>
        <v>0</v>
      </c>
      <c r="AH332" s="266">
        <f t="shared" si="13"/>
        <v>0</v>
      </c>
      <c r="AI332" s="266">
        <f>SUM(AI329:AI331)</f>
        <v>0</v>
      </c>
      <c r="AJ332" s="324">
        <f t="shared" si="13"/>
        <v>-1.543398</v>
      </c>
      <c r="AK332" s="324">
        <f>SUM(AK329:AK331)</f>
        <v>-1.27</v>
      </c>
      <c r="AL332" s="325">
        <f>SUM(AL329:AL331)</f>
        <v>0</v>
      </c>
      <c r="AM332" s="253"/>
    </row>
    <row r="333" spans="11:39" ht="34.5">
      <c r="K333" s="262"/>
      <c r="L333" s="262"/>
      <c r="M333" s="263"/>
      <c r="N333" s="262"/>
      <c r="O333" s="262"/>
      <c r="X333" s="268"/>
      <c r="AB333" s="581" t="s">
        <v>367</v>
      </c>
      <c r="AC333" s="582"/>
      <c r="AD333" s="267">
        <f>+AD328+AD332</f>
        <v>1.843482</v>
      </c>
      <c r="AE333" s="267">
        <f>+AE328+AE332</f>
        <v>4.003928</v>
      </c>
      <c r="AF333" s="267">
        <f aca="true" t="shared" si="14" ref="AF333:AL333">+AF328+AF332</f>
        <v>8.6832</v>
      </c>
      <c r="AG333" s="267">
        <f>+AG328+AG332</f>
        <v>8.8128</v>
      </c>
      <c r="AH333" s="267">
        <f t="shared" si="14"/>
        <v>0</v>
      </c>
      <c r="AI333" s="267">
        <f>+AI328+AI332</f>
        <v>0</v>
      </c>
      <c r="AJ333" s="326">
        <f t="shared" si="14"/>
        <v>10.526682</v>
      </c>
      <c r="AK333" s="326">
        <f>+AK328+AK332</f>
        <v>12.816728</v>
      </c>
      <c r="AL333" s="327">
        <f t="shared" si="14"/>
        <v>5</v>
      </c>
      <c r="AM333" s="253"/>
    </row>
    <row r="334" spans="11:38" ht="34.5">
      <c r="K334" s="262"/>
      <c r="L334" s="262"/>
      <c r="M334" s="263"/>
      <c r="N334" s="262"/>
      <c r="O334" s="262"/>
      <c r="W334" s="271"/>
      <c r="X334" s="249"/>
      <c r="AB334" s="269" t="s">
        <v>370</v>
      </c>
      <c r="AC334" s="609"/>
      <c r="AD334" s="609"/>
      <c r="AE334" s="609"/>
      <c r="AF334" s="609"/>
      <c r="AG334" s="270"/>
      <c r="AH334" s="297"/>
      <c r="AI334" s="297"/>
      <c r="AJ334" s="328"/>
      <c r="AK334" s="328"/>
      <c r="AL334" s="328"/>
    </row>
    <row r="335" spans="11:39" ht="37.5" customHeight="1">
      <c r="K335" s="262"/>
      <c r="L335" s="262"/>
      <c r="M335" s="263"/>
      <c r="N335" s="262"/>
      <c r="O335" s="262"/>
      <c r="W335" s="275"/>
      <c r="X335" s="275"/>
      <c r="Y335" s="249"/>
      <c r="Z335" s="237"/>
      <c r="AA335" s="237"/>
      <c r="AB335" s="272" t="s">
        <v>372</v>
      </c>
      <c r="AC335" s="272"/>
      <c r="AD335" s="272"/>
      <c r="AE335" s="272"/>
      <c r="AF335" s="272"/>
      <c r="AG335" s="272"/>
      <c r="AH335" s="273"/>
      <c r="AI335" s="274"/>
      <c r="AJ335" s="274"/>
      <c r="AK335" s="274"/>
      <c r="AL335" s="274"/>
      <c r="AM335" s="274"/>
    </row>
    <row r="336" spans="11:39" ht="31.5" customHeight="1" hidden="1">
      <c r="K336" s="264">
        <v>0</v>
      </c>
      <c r="L336" s="264">
        <v>0</v>
      </c>
      <c r="M336" s="263"/>
      <c r="N336" s="264">
        <v>0</v>
      </c>
      <c r="O336" s="264">
        <v>0</v>
      </c>
      <c r="W336" s="615"/>
      <c r="X336" s="616"/>
      <c r="Y336" s="332"/>
      <c r="Z336" s="249"/>
      <c r="AA336" s="249"/>
      <c r="AB336" s="249"/>
      <c r="AC336" s="249"/>
      <c r="AD336" s="249"/>
      <c r="AE336" s="249"/>
      <c r="AF336" s="249"/>
      <c r="AG336" s="249"/>
      <c r="AH336" s="249"/>
      <c r="AI336" s="249"/>
      <c r="AJ336" s="276"/>
      <c r="AK336" s="277"/>
      <c r="AL336" s="277"/>
      <c r="AM336" s="239"/>
    </row>
    <row r="337" spans="11:39" ht="31.5" customHeight="1" hidden="1">
      <c r="K337" s="262">
        <v>6</v>
      </c>
      <c r="L337" s="262" t="s">
        <v>130</v>
      </c>
      <c r="M337" s="263"/>
      <c r="N337" s="262">
        <v>6</v>
      </c>
      <c r="O337" s="262" t="s">
        <v>130</v>
      </c>
      <c r="W337" s="615"/>
      <c r="X337" s="616"/>
      <c r="Y337" s="334"/>
      <c r="Z337" s="333"/>
      <c r="AA337" s="579"/>
      <c r="AB337" s="580"/>
      <c r="AC337" s="579"/>
      <c r="AD337" s="580"/>
      <c r="AE337" s="579"/>
      <c r="AF337" s="580"/>
      <c r="AG337" s="579"/>
      <c r="AH337" s="580"/>
      <c r="AI337" s="278"/>
      <c r="AJ337" s="613"/>
      <c r="AK337" s="277"/>
      <c r="AL337" s="277"/>
      <c r="AM337" s="239"/>
    </row>
    <row r="338" spans="11:39" ht="31.5" customHeight="1" hidden="1">
      <c r="K338" s="262">
        <v>5.799999999999999</v>
      </c>
      <c r="L338" s="262" t="s">
        <v>130</v>
      </c>
      <c r="M338" s="263"/>
      <c r="N338" s="262">
        <v>5.799999999999999</v>
      </c>
      <c r="O338" s="262" t="s">
        <v>130</v>
      </c>
      <c r="W338" s="271"/>
      <c r="X338" s="271"/>
      <c r="Z338" s="335"/>
      <c r="AA338" s="279"/>
      <c r="AB338" s="279"/>
      <c r="AC338" s="279"/>
      <c r="AD338" s="279"/>
      <c r="AE338" s="279"/>
      <c r="AF338" s="279"/>
      <c r="AG338" s="279"/>
      <c r="AH338" s="279"/>
      <c r="AI338" s="280"/>
      <c r="AJ338" s="614"/>
      <c r="AK338" s="277"/>
      <c r="AL338" s="277"/>
      <c r="AM338" s="239"/>
    </row>
    <row r="339" spans="11:39" ht="31.5" customHeight="1" hidden="1">
      <c r="K339" s="262">
        <v>7</v>
      </c>
      <c r="L339" s="262" t="s">
        <v>130</v>
      </c>
      <c r="M339" s="263"/>
      <c r="N339" s="262">
        <v>7</v>
      </c>
      <c r="O339" s="262" t="s">
        <v>130</v>
      </c>
      <c r="W339" s="271"/>
      <c r="X339" s="271"/>
      <c r="Y339" s="268"/>
      <c r="Z339" s="281"/>
      <c r="AA339" s="282"/>
      <c r="AB339" s="282"/>
      <c r="AC339" s="282"/>
      <c r="AD339" s="282"/>
      <c r="AE339" s="282"/>
      <c r="AF339" s="282"/>
      <c r="AG339" s="282"/>
      <c r="AH339" s="282"/>
      <c r="AI339" s="283"/>
      <c r="AJ339" s="284"/>
      <c r="AK339" s="277"/>
      <c r="AL339" s="277"/>
      <c r="AM339" s="239"/>
    </row>
    <row r="340" spans="9:39" ht="31.5" customHeight="1" hidden="1">
      <c r="I340" s="263"/>
      <c r="K340" s="232"/>
      <c r="L340" s="285"/>
      <c r="M340" s="263"/>
      <c r="N340" s="263"/>
      <c r="O340" s="232"/>
      <c r="W340" s="271"/>
      <c r="X340" s="271"/>
      <c r="Y340" s="249"/>
      <c r="Z340" s="281"/>
      <c r="AA340" s="282"/>
      <c r="AB340" s="282"/>
      <c r="AC340" s="282"/>
      <c r="AD340" s="282"/>
      <c r="AE340" s="282"/>
      <c r="AF340" s="282"/>
      <c r="AG340" s="282"/>
      <c r="AH340" s="282"/>
      <c r="AI340" s="283"/>
      <c r="AJ340" s="284"/>
      <c r="AK340" s="277"/>
      <c r="AL340" s="277"/>
      <c r="AM340" s="239"/>
    </row>
    <row r="341" spans="23:39" ht="37.5">
      <c r="W341" s="271"/>
      <c r="X341" s="271"/>
      <c r="Z341" s="281"/>
      <c r="AA341" s="282"/>
      <c r="AB341" s="552" t="s">
        <v>405</v>
      </c>
      <c r="AC341" s="286"/>
      <c r="AD341" s="286"/>
      <c r="AE341" s="286"/>
      <c r="AF341" s="282"/>
      <c r="AG341" s="282"/>
      <c r="AH341" s="282"/>
      <c r="AI341" s="287"/>
      <c r="AJ341" s="288"/>
      <c r="AK341" s="277"/>
      <c r="AL341" s="277"/>
      <c r="AM341" s="239"/>
    </row>
    <row r="342" spans="23:39" ht="31.5">
      <c r="W342" s="271"/>
      <c r="X342" s="271"/>
      <c r="Z342" s="281"/>
      <c r="AA342" s="282"/>
      <c r="AB342" s="282"/>
      <c r="AC342" s="282"/>
      <c r="AD342" s="282"/>
      <c r="AE342" s="282"/>
      <c r="AF342" s="282"/>
      <c r="AG342" s="282"/>
      <c r="AH342" s="282"/>
      <c r="AI342" s="283"/>
      <c r="AJ342" s="284"/>
      <c r="AK342" s="277"/>
      <c r="AL342" s="277"/>
      <c r="AM342" s="239"/>
    </row>
    <row r="343" spans="23:39" ht="31.5">
      <c r="W343" s="271"/>
      <c r="X343" s="271"/>
      <c r="Z343" s="289"/>
      <c r="AA343" s="290"/>
      <c r="AB343" s="290"/>
      <c r="AC343" s="290"/>
      <c r="AD343" s="290"/>
      <c r="AE343" s="290"/>
      <c r="AF343" s="290"/>
      <c r="AG343" s="290"/>
      <c r="AH343" s="290"/>
      <c r="AI343" s="291"/>
      <c r="AJ343" s="284"/>
      <c r="AK343" s="277"/>
      <c r="AL343" s="277"/>
      <c r="AM343" s="239"/>
    </row>
    <row r="344" spans="23:39" ht="31.5">
      <c r="W344" s="271"/>
      <c r="X344" s="271"/>
      <c r="Z344" s="281"/>
      <c r="AA344" s="282"/>
      <c r="AB344" s="282"/>
      <c r="AC344" s="282"/>
      <c r="AD344" s="282"/>
      <c r="AE344" s="282"/>
      <c r="AF344" s="282"/>
      <c r="AG344" s="282"/>
      <c r="AH344" s="282"/>
      <c r="AI344" s="283"/>
      <c r="AJ344" s="284"/>
      <c r="AK344" s="277"/>
      <c r="AL344" s="277"/>
      <c r="AM344" s="239"/>
    </row>
    <row r="345" spans="23:39" ht="31.5">
      <c r="W345" s="271"/>
      <c r="X345" s="271"/>
      <c r="Z345" s="281"/>
      <c r="AA345" s="282"/>
      <c r="AB345" s="282"/>
      <c r="AC345" s="282"/>
      <c r="AD345" s="282"/>
      <c r="AE345" s="282"/>
      <c r="AF345" s="282"/>
      <c r="AG345" s="282"/>
      <c r="AH345" s="282"/>
      <c r="AI345" s="283"/>
      <c r="AJ345" s="284"/>
      <c r="AK345" s="277"/>
      <c r="AL345" s="277"/>
      <c r="AM345" s="239"/>
    </row>
    <row r="346" spans="23:39" ht="31.5">
      <c r="W346" s="271"/>
      <c r="X346" s="271"/>
      <c r="Z346" s="281"/>
      <c r="AA346" s="282"/>
      <c r="AB346" s="282"/>
      <c r="AC346" s="282"/>
      <c r="AD346" s="282"/>
      <c r="AE346" s="282"/>
      <c r="AF346" s="282"/>
      <c r="AG346" s="282"/>
      <c r="AH346" s="282"/>
      <c r="AI346" s="283"/>
      <c r="AJ346" s="284"/>
      <c r="AK346" s="292"/>
      <c r="AM346" s="292"/>
    </row>
    <row r="347" spans="23:39" ht="31.5">
      <c r="W347" s="271"/>
      <c r="X347" s="271"/>
      <c r="Y347" s="336"/>
      <c r="Z347" s="289"/>
      <c r="AA347" s="290"/>
      <c r="AB347" s="290"/>
      <c r="AC347" s="290"/>
      <c r="AD347" s="290"/>
      <c r="AE347" s="290"/>
      <c r="AF347" s="290"/>
      <c r="AG347" s="290"/>
      <c r="AH347" s="290"/>
      <c r="AI347" s="291"/>
      <c r="AJ347" s="284"/>
      <c r="AK347" s="292"/>
      <c r="AL347" s="292"/>
      <c r="AM347" s="239"/>
    </row>
    <row r="348" spans="26:39" ht="31.5">
      <c r="Z348" s="336"/>
      <c r="AA348" s="293"/>
      <c r="AB348" s="293"/>
      <c r="AC348" s="293"/>
      <c r="AD348" s="293"/>
      <c r="AE348" s="293"/>
      <c r="AF348" s="293"/>
      <c r="AG348" s="293"/>
      <c r="AH348" s="293"/>
      <c r="AI348" s="294"/>
      <c r="AJ348" s="284"/>
      <c r="AK348" s="292"/>
      <c r="AL348" s="292"/>
      <c r="AM348" s="239"/>
    </row>
    <row r="349" spans="28:39" ht="31.5">
      <c r="AB349" s="277"/>
      <c r="AC349" s="292"/>
      <c r="AD349" s="292"/>
      <c r="AE349" s="292"/>
      <c r="AF349" s="292"/>
      <c r="AG349" s="292"/>
      <c r="AH349" s="295"/>
      <c r="AI349" s="292"/>
      <c r="AJ349" s="295"/>
      <c r="AK349" s="292"/>
      <c r="AL349" s="292"/>
      <c r="AM349" s="239"/>
    </row>
    <row r="350" spans="28:39" ht="31.5">
      <c r="AB350" s="277"/>
      <c r="AC350" s="292"/>
      <c r="AD350" s="292"/>
      <c r="AE350" s="292"/>
      <c r="AF350" s="292"/>
      <c r="AG350" s="292"/>
      <c r="AH350" s="295"/>
      <c r="AI350" s="292"/>
      <c r="AJ350" s="295"/>
      <c r="AK350" s="292"/>
      <c r="AL350" s="292"/>
      <c r="AM350" s="239"/>
    </row>
    <row r="351" spans="28:39" ht="31.5">
      <c r="AB351" s="296"/>
      <c r="AC351" s="277"/>
      <c r="AD351" s="277"/>
      <c r="AE351" s="277"/>
      <c r="AF351" s="277"/>
      <c r="AG351" s="277"/>
      <c r="AH351" s="239"/>
      <c r="AI351" s="277"/>
      <c r="AJ351" s="239"/>
      <c r="AK351" s="277"/>
      <c r="AL351" s="277"/>
      <c r="AM351" s="239"/>
    </row>
    <row r="352" spans="28:39" ht="31.5">
      <c r="AB352" s="277"/>
      <c r="AC352" s="277"/>
      <c r="AD352" s="277"/>
      <c r="AE352" s="277"/>
      <c r="AF352" s="277"/>
      <c r="AG352" s="277"/>
      <c r="AH352" s="239"/>
      <c r="AI352" s="277"/>
      <c r="AJ352" s="239"/>
      <c r="AK352" s="277"/>
      <c r="AL352" s="277"/>
      <c r="AM352" s="239"/>
    </row>
    <row r="353" spans="28:39" ht="31.5">
      <c r="AB353" s="277"/>
      <c r="AC353" s="277"/>
      <c r="AD353" s="277"/>
      <c r="AE353" s="277"/>
      <c r="AF353" s="277"/>
      <c r="AG353" s="277"/>
      <c r="AH353" s="239"/>
      <c r="AI353" s="277"/>
      <c r="AJ353" s="239"/>
      <c r="AK353" s="277"/>
      <c r="AL353" s="277"/>
      <c r="AM353" s="239"/>
    </row>
    <row r="354" spans="28:39" ht="31.5">
      <c r="AB354" s="277"/>
      <c r="AC354" s="277"/>
      <c r="AD354" s="277"/>
      <c r="AE354" s="277"/>
      <c r="AF354" s="277"/>
      <c r="AG354" s="277"/>
      <c r="AH354" s="239"/>
      <c r="AI354" s="277"/>
      <c r="AJ354" s="239"/>
      <c r="AK354" s="277"/>
      <c r="AL354" s="277"/>
      <c r="AM354" s="239"/>
    </row>
    <row r="355" spans="28:39" ht="31.5">
      <c r="AB355" s="277"/>
      <c r="AC355" s="277"/>
      <c r="AD355" s="277"/>
      <c r="AE355" s="277"/>
      <c r="AF355" s="277"/>
      <c r="AG355" s="277"/>
      <c r="AH355" s="239"/>
      <c r="AI355" s="277"/>
      <c r="AJ355" s="239"/>
      <c r="AK355" s="277"/>
      <c r="AL355" s="277"/>
      <c r="AM355" s="239"/>
    </row>
    <row r="356" spans="28:39" ht="31.5">
      <c r="AB356" s="277"/>
      <c r="AC356" s="277"/>
      <c r="AD356" s="277"/>
      <c r="AE356" s="277"/>
      <c r="AF356" s="277"/>
      <c r="AG356" s="277"/>
      <c r="AH356" s="239"/>
      <c r="AI356" s="277"/>
      <c r="AJ356" s="239"/>
      <c r="AK356" s="277"/>
      <c r="AL356" s="277"/>
      <c r="AM356" s="239"/>
    </row>
    <row r="357" spans="28:39" ht="31.5">
      <c r="AB357" s="277"/>
      <c r="AC357" s="277"/>
      <c r="AD357" s="277"/>
      <c r="AE357" s="277"/>
      <c r="AF357" s="277"/>
      <c r="AG357" s="277"/>
      <c r="AH357" s="239"/>
      <c r="AI357" s="277"/>
      <c r="AJ357" s="239"/>
      <c r="AK357" s="277"/>
      <c r="AL357" s="277"/>
      <c r="AM357" s="239"/>
    </row>
    <row r="358" spans="28:39" ht="31.5">
      <c r="AB358" s="277"/>
      <c r="AC358" s="277"/>
      <c r="AD358" s="277"/>
      <c r="AE358" s="277"/>
      <c r="AF358" s="277"/>
      <c r="AG358" s="277"/>
      <c r="AH358" s="239"/>
      <c r="AI358" s="277"/>
      <c r="AJ358" s="239"/>
      <c r="AK358" s="277"/>
      <c r="AL358" s="277"/>
      <c r="AM358" s="239"/>
    </row>
    <row r="359" spans="28:39" ht="31.5">
      <c r="AB359" s="277"/>
      <c r="AC359" s="277"/>
      <c r="AD359" s="277"/>
      <c r="AE359" s="277"/>
      <c r="AF359" s="277"/>
      <c r="AG359" s="277"/>
      <c r="AH359" s="239"/>
      <c r="AI359" s="277"/>
      <c r="AJ359" s="239"/>
      <c r="AK359" s="277"/>
      <c r="AL359" s="277"/>
      <c r="AM359" s="239"/>
    </row>
    <row r="360" spans="28:39" ht="31.5">
      <c r="AB360" s="277"/>
      <c r="AC360" s="277"/>
      <c r="AD360" s="277"/>
      <c r="AE360" s="277"/>
      <c r="AF360" s="277"/>
      <c r="AG360" s="277"/>
      <c r="AH360" s="239"/>
      <c r="AI360" s="277"/>
      <c r="AJ360" s="239"/>
      <c r="AK360" s="277"/>
      <c r="AL360" s="277"/>
      <c r="AM360" s="239"/>
    </row>
    <row r="361" spans="28:39" ht="31.5">
      <c r="AB361" s="277"/>
      <c r="AC361" s="277"/>
      <c r="AD361" s="277"/>
      <c r="AE361" s="277"/>
      <c r="AF361" s="277"/>
      <c r="AG361" s="277"/>
      <c r="AH361" s="239"/>
      <c r="AI361" s="277"/>
      <c r="AJ361" s="239"/>
      <c r="AK361" s="277"/>
      <c r="AL361" s="277"/>
      <c r="AM361" s="239"/>
    </row>
    <row r="362" spans="28:39" ht="31.5">
      <c r="AB362" s="277"/>
      <c r="AC362" s="277"/>
      <c r="AD362" s="277"/>
      <c r="AE362" s="277"/>
      <c r="AF362" s="277"/>
      <c r="AG362" s="277"/>
      <c r="AH362" s="239"/>
      <c r="AI362" s="277"/>
      <c r="AJ362" s="239"/>
      <c r="AK362" s="277"/>
      <c r="AL362" s="277"/>
      <c r="AM362" s="239"/>
    </row>
    <row r="363" spans="28:39" ht="31.5">
      <c r="AB363" s="277"/>
      <c r="AC363" s="277"/>
      <c r="AD363" s="277"/>
      <c r="AE363" s="277"/>
      <c r="AF363" s="277"/>
      <c r="AG363" s="277"/>
      <c r="AH363" s="239"/>
      <c r="AI363" s="277"/>
      <c r="AJ363" s="239"/>
      <c r="AK363" s="277"/>
      <c r="AL363" s="277"/>
      <c r="AM363" s="239"/>
    </row>
    <row r="364" spans="28:39" ht="31.5">
      <c r="AB364" s="277"/>
      <c r="AC364" s="292"/>
      <c r="AD364" s="292"/>
      <c r="AE364" s="292"/>
      <c r="AF364" s="292"/>
      <c r="AG364" s="292"/>
      <c r="AH364" s="295"/>
      <c r="AI364" s="292"/>
      <c r="AJ364" s="295"/>
      <c r="AK364" s="292"/>
      <c r="AL364" s="292"/>
      <c r="AM364" s="239"/>
    </row>
    <row r="365" spans="28:39" ht="31.5">
      <c r="AB365" s="277"/>
      <c r="AC365" s="292"/>
      <c r="AD365" s="292"/>
      <c r="AE365" s="292"/>
      <c r="AF365" s="292"/>
      <c r="AG365" s="292"/>
      <c r="AH365" s="295"/>
      <c r="AI365" s="292"/>
      <c r="AJ365" s="295"/>
      <c r="AK365" s="292"/>
      <c r="AL365" s="292"/>
      <c r="AM365" s="239"/>
    </row>
  </sheetData>
  <sheetProtection password="CE0A" sheet="1"/>
  <mergeCells count="69">
    <mergeCell ref="AD88:AF89"/>
    <mergeCell ref="AG88:AG89"/>
    <mergeCell ref="AH88:AH89"/>
    <mergeCell ref="AC337:AD337"/>
    <mergeCell ref="AE337:AF337"/>
    <mergeCell ref="AD74:AF74"/>
    <mergeCell ref="AD79:AF79"/>
    <mergeCell ref="AD80:AF80"/>
    <mergeCell ref="AD85:AF85"/>
    <mergeCell ref="AD86:AF86"/>
    <mergeCell ref="AD48:AF48"/>
    <mergeCell ref="AD49:AF49"/>
    <mergeCell ref="AD55:AG55"/>
    <mergeCell ref="AD56:AF56"/>
    <mergeCell ref="AD87:AF87"/>
    <mergeCell ref="AD57:AF57"/>
    <mergeCell ref="AD66:AH66"/>
    <mergeCell ref="AD67:AH67"/>
    <mergeCell ref="AD68:AF68"/>
    <mergeCell ref="AD73:AH73"/>
    <mergeCell ref="AD36:AF36"/>
    <mergeCell ref="AD37:AF37"/>
    <mergeCell ref="AD24:AF24"/>
    <mergeCell ref="AD41:AF41"/>
    <mergeCell ref="AD42:AF42"/>
    <mergeCell ref="AD47:AG47"/>
    <mergeCell ref="Y3:Y6"/>
    <mergeCell ref="AD10:AF10"/>
    <mergeCell ref="AD11:AF11"/>
    <mergeCell ref="A3:A6"/>
    <mergeCell ref="B3:B6"/>
    <mergeCell ref="C3:C6"/>
    <mergeCell ref="D3:E4"/>
    <mergeCell ref="AG337:AH337"/>
    <mergeCell ref="AJ337:AJ338"/>
    <mergeCell ref="W336:X337"/>
    <mergeCell ref="S4:W4"/>
    <mergeCell ref="AD17:AF17"/>
    <mergeCell ref="AD22:AG22"/>
    <mergeCell ref="AD29:AF29"/>
    <mergeCell ref="AD30:AF30"/>
    <mergeCell ref="AB320:AM320"/>
    <mergeCell ref="AD9:AG9"/>
    <mergeCell ref="AD23:AF23"/>
    <mergeCell ref="AD16:AF16"/>
    <mergeCell ref="Z3:Z6"/>
    <mergeCell ref="AC334:AF334"/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  <mergeCell ref="F3:G4"/>
    <mergeCell ref="H3:W3"/>
    <mergeCell ref="H4:M4"/>
    <mergeCell ref="AA337:AB337"/>
    <mergeCell ref="AB333:AC333"/>
    <mergeCell ref="AB329:AB332"/>
    <mergeCell ref="AB324:AB328"/>
    <mergeCell ref="AM322:AM323"/>
    <mergeCell ref="AJ322:AK322"/>
    <mergeCell ref="AH322:AI322"/>
    <mergeCell ref="AF322:AG322"/>
    <mergeCell ref="AD322:AE322"/>
    <mergeCell ref="AB322:AC323"/>
  </mergeCells>
  <conditionalFormatting sqref="AD324:AD332 AF324:AF332 AH324:AH332 AJ324:AJ332">
    <cfRule type="cellIs" priority="47" dxfId="34" operator="lessThan" stopIfTrue="1">
      <formula>0</formula>
    </cfRule>
  </conditionalFormatting>
  <conditionalFormatting sqref="AB322:AM335">
    <cfRule type="cellIs" priority="46" dxfId="34" operator="lessThan" stopIfTrue="1">
      <formula>0</formula>
    </cfRule>
  </conditionalFormatting>
  <conditionalFormatting sqref="AE324:AE332">
    <cfRule type="cellIs" priority="15" dxfId="34" operator="lessThan" stopIfTrue="1">
      <formula>0</formula>
    </cfRule>
  </conditionalFormatting>
  <conditionalFormatting sqref="AE324:AE333">
    <cfRule type="cellIs" priority="14" dxfId="34" operator="lessThan" stopIfTrue="1">
      <formula>0</formula>
    </cfRule>
  </conditionalFormatting>
  <conditionalFormatting sqref="AG324:AG332">
    <cfRule type="cellIs" priority="13" dxfId="34" operator="lessThan" stopIfTrue="1">
      <formula>0</formula>
    </cfRule>
  </conditionalFormatting>
  <conditionalFormatting sqref="AG324:AG333">
    <cfRule type="cellIs" priority="12" dxfId="34" operator="lessThan" stopIfTrue="1">
      <formula>0</formula>
    </cfRule>
  </conditionalFormatting>
  <conditionalFormatting sqref="AI324:AI332">
    <cfRule type="cellIs" priority="11" dxfId="34" operator="lessThan" stopIfTrue="1">
      <formula>0</formula>
    </cfRule>
  </conditionalFormatting>
  <conditionalFormatting sqref="AI324:AI333">
    <cfRule type="cellIs" priority="10" dxfId="34" operator="lessThan" stopIfTrue="1">
      <formula>0</formula>
    </cfRule>
  </conditionalFormatting>
  <conditionalFormatting sqref="AK324:AK332">
    <cfRule type="cellIs" priority="9" dxfId="34" operator="lessThan" stopIfTrue="1">
      <formula>0</formula>
    </cfRule>
  </conditionalFormatting>
  <conditionalFormatting sqref="AK324:AK333">
    <cfRule type="cellIs" priority="8" dxfId="34" operator="lessThan" stopIfTrue="1">
      <formula>0</formula>
    </cfRule>
  </conditionalFormatting>
  <conditionalFormatting sqref="AE324:AE332">
    <cfRule type="cellIs" priority="7" dxfId="34" operator="lessThan" stopIfTrue="1">
      <formula>0</formula>
    </cfRule>
  </conditionalFormatting>
  <conditionalFormatting sqref="AG324:AG332">
    <cfRule type="cellIs" priority="6" dxfId="34" operator="lessThan" stopIfTrue="1">
      <formula>0</formula>
    </cfRule>
  </conditionalFormatting>
  <conditionalFormatting sqref="AI324:AI332">
    <cfRule type="cellIs" priority="5" dxfId="34" operator="lessThan" stopIfTrue="1">
      <formula>0</formula>
    </cfRule>
  </conditionalFormatting>
  <conditionalFormatting sqref="AK324:AK332">
    <cfRule type="cellIs" priority="4" dxfId="34" operator="lessThan" stopIfTrue="1">
      <formula>0</formula>
    </cfRule>
  </conditionalFormatting>
  <conditionalFormatting sqref="AM326:AM333">
    <cfRule type="cellIs" priority="3" dxfId="34" operator="lessThan" stopIfTrue="1">
      <formula>0</formula>
    </cfRule>
  </conditionalFormatting>
  <conditionalFormatting sqref="AM326:AM333">
    <cfRule type="cellIs" priority="2" dxfId="34" operator="lessThan" stopIfTrue="1">
      <formula>0</formula>
    </cfRule>
  </conditionalFormatting>
  <conditionalFormatting sqref="AM326:AM333">
    <cfRule type="cellIs" priority="1" dxfId="34" operator="lessThan" stopIfTrue="1">
      <formula>0</formula>
    </cfRule>
  </conditionalFormatting>
  <printOptions gridLines="1" headings="1"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2" max="255" man="1"/>
    <brk id="103" max="55" man="1"/>
    <brk id="172" max="55" man="1"/>
    <brk id="213" max="255" man="1"/>
    <brk id="315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70" zoomScaleNormal="70" zoomScaleSheetLayoutView="70" zoomScalePageLayoutView="0" workbookViewId="0" topLeftCell="A1">
      <selection activeCell="A1" sqref="A1:L17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2.25390625" style="0" bestFit="1" customWidth="1"/>
    <col min="11" max="11" width="14.125" style="0" bestFit="1" customWidth="1"/>
    <col min="12" max="12" width="30.375" style="0" customWidth="1"/>
  </cols>
  <sheetData>
    <row r="1" spans="1:12" ht="34.5">
      <c r="A1" s="622" t="s">
        <v>399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1:12" ht="34.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9"/>
    </row>
    <row r="3" spans="1:12" ht="34.5">
      <c r="A3" s="669" t="s">
        <v>357</v>
      </c>
      <c r="B3" s="670"/>
      <c r="C3" s="666" t="s">
        <v>358</v>
      </c>
      <c r="D3" s="667"/>
      <c r="E3" s="666" t="s">
        <v>359</v>
      </c>
      <c r="F3" s="667"/>
      <c r="G3" s="666" t="s">
        <v>371</v>
      </c>
      <c r="H3" s="667"/>
      <c r="I3" s="673" t="s">
        <v>360</v>
      </c>
      <c r="J3" s="674"/>
      <c r="K3" s="520" t="s">
        <v>368</v>
      </c>
      <c r="L3" s="659" t="s">
        <v>7</v>
      </c>
    </row>
    <row r="4" spans="1:12" ht="34.5">
      <c r="A4" s="671"/>
      <c r="B4" s="672"/>
      <c r="C4" s="521">
        <v>43280</v>
      </c>
      <c r="D4" s="521">
        <v>43279</v>
      </c>
      <c r="E4" s="521">
        <v>43280</v>
      </c>
      <c r="F4" s="521">
        <v>43279</v>
      </c>
      <c r="G4" s="521">
        <v>43280</v>
      </c>
      <c r="H4" s="521">
        <v>43279</v>
      </c>
      <c r="I4" s="521">
        <v>43280</v>
      </c>
      <c r="J4" s="521">
        <v>43279</v>
      </c>
      <c r="K4" s="522" t="s">
        <v>369</v>
      </c>
      <c r="L4" s="660"/>
    </row>
    <row r="5" spans="1:12" ht="34.5">
      <c r="A5" s="661" t="s">
        <v>361</v>
      </c>
      <c r="B5" s="523" t="s">
        <v>56</v>
      </c>
      <c r="C5" s="514">
        <v>1.712448</v>
      </c>
      <c r="D5" s="514">
        <v>1.712448</v>
      </c>
      <c r="E5" s="514">
        <v>0</v>
      </c>
      <c r="F5" s="514">
        <v>0</v>
      </c>
      <c r="G5" s="515">
        <v>0</v>
      </c>
      <c r="H5" s="515">
        <v>0</v>
      </c>
      <c r="I5" s="515">
        <v>1.712448</v>
      </c>
      <c r="J5" s="515">
        <v>1.712448</v>
      </c>
      <c r="K5" s="524">
        <v>0</v>
      </c>
      <c r="L5" s="525"/>
    </row>
    <row r="6" spans="1:12" ht="34.5">
      <c r="A6" s="662"/>
      <c r="B6" s="523" t="s">
        <v>362</v>
      </c>
      <c r="C6" s="514">
        <v>0</v>
      </c>
      <c r="D6" s="514">
        <v>0</v>
      </c>
      <c r="E6" s="514">
        <v>0</v>
      </c>
      <c r="F6" s="514">
        <v>0</v>
      </c>
      <c r="G6" s="515">
        <v>0</v>
      </c>
      <c r="H6" s="515">
        <v>0</v>
      </c>
      <c r="I6" s="515">
        <v>0</v>
      </c>
      <c r="J6" s="515">
        <v>0</v>
      </c>
      <c r="K6" s="524">
        <v>0</v>
      </c>
      <c r="L6" s="525"/>
    </row>
    <row r="7" spans="1:12" ht="34.5">
      <c r="A7" s="662"/>
      <c r="B7" s="523" t="s">
        <v>363</v>
      </c>
      <c r="C7" s="515">
        <v>-0.661356</v>
      </c>
      <c r="D7" s="515">
        <v>-0.661356</v>
      </c>
      <c r="E7" s="514">
        <v>0</v>
      </c>
      <c r="F7" s="514">
        <v>0</v>
      </c>
      <c r="G7" s="515">
        <v>0</v>
      </c>
      <c r="H7" s="515">
        <v>0</v>
      </c>
      <c r="I7" s="515">
        <v>-0.661356</v>
      </c>
      <c r="J7" s="515">
        <v>-0.661356</v>
      </c>
      <c r="K7" s="524">
        <v>2</v>
      </c>
      <c r="L7" s="514"/>
    </row>
    <row r="8" spans="1:12" ht="34.5">
      <c r="A8" s="662"/>
      <c r="B8" s="523" t="s">
        <v>101</v>
      </c>
      <c r="C8" s="514">
        <v>0</v>
      </c>
      <c r="D8" s="514">
        <v>0</v>
      </c>
      <c r="E8" s="514">
        <v>0.4968</v>
      </c>
      <c r="F8" s="514">
        <v>0.4968</v>
      </c>
      <c r="G8" s="515">
        <v>0</v>
      </c>
      <c r="H8" s="515">
        <v>0</v>
      </c>
      <c r="I8" s="515">
        <v>0</v>
      </c>
      <c r="J8" s="515">
        <v>0</v>
      </c>
      <c r="K8" s="524">
        <v>2</v>
      </c>
      <c r="L8" s="514"/>
    </row>
    <row r="9" spans="1:12" ht="35.25" thickBot="1">
      <c r="A9" s="663"/>
      <c r="B9" s="526" t="s">
        <v>364</v>
      </c>
      <c r="C9" s="527">
        <v>1.051092</v>
      </c>
      <c r="D9" s="527">
        <v>1.051092</v>
      </c>
      <c r="E9" s="527">
        <v>0.4968</v>
      </c>
      <c r="F9" s="527">
        <v>0.4968</v>
      </c>
      <c r="G9" s="527">
        <v>0</v>
      </c>
      <c r="H9" s="527">
        <v>0</v>
      </c>
      <c r="I9" s="528">
        <v>1.051092</v>
      </c>
      <c r="J9" s="528">
        <v>1.051092</v>
      </c>
      <c r="K9" s="529">
        <v>4</v>
      </c>
      <c r="L9" s="514"/>
    </row>
    <row r="10" spans="1:12" ht="34.5">
      <c r="A10" s="664" t="s">
        <v>365</v>
      </c>
      <c r="B10" s="530" t="s">
        <v>56</v>
      </c>
      <c r="C10" s="516">
        <v>-0.7000000000000001</v>
      </c>
      <c r="D10" s="516">
        <v>-0.7000000000000001</v>
      </c>
      <c r="E10" s="516">
        <v>0</v>
      </c>
      <c r="F10" s="516">
        <v>0</v>
      </c>
      <c r="G10" s="517">
        <v>0</v>
      </c>
      <c r="H10" s="517">
        <v>0</v>
      </c>
      <c r="I10" s="517">
        <v>-0.7000000000000001</v>
      </c>
      <c r="J10" s="531">
        <v>-0.7</v>
      </c>
      <c r="K10" s="532">
        <v>0</v>
      </c>
      <c r="L10" s="514"/>
    </row>
    <row r="11" spans="1:12" ht="35.25" thickBot="1">
      <c r="A11" s="662"/>
      <c r="B11" s="523" t="s">
        <v>42</v>
      </c>
      <c r="C11" s="514">
        <v>-0.97</v>
      </c>
      <c r="D11" s="514">
        <v>-0.97</v>
      </c>
      <c r="E11" s="514">
        <v>0</v>
      </c>
      <c r="F11" s="514">
        <v>0</v>
      </c>
      <c r="G11" s="515">
        <v>0</v>
      </c>
      <c r="H11" s="515">
        <v>0</v>
      </c>
      <c r="I11" s="515">
        <v>-0.97</v>
      </c>
      <c r="J11" s="515">
        <v>-0.97</v>
      </c>
      <c r="K11" s="524">
        <v>0</v>
      </c>
      <c r="L11" s="527"/>
    </row>
    <row r="12" spans="1:12" ht="34.5">
      <c r="A12" s="662"/>
      <c r="B12" s="523" t="s">
        <v>101</v>
      </c>
      <c r="C12" s="514">
        <v>0</v>
      </c>
      <c r="D12" s="514">
        <v>0</v>
      </c>
      <c r="E12" s="514">
        <v>0</v>
      </c>
      <c r="F12" s="514">
        <v>0</v>
      </c>
      <c r="G12" s="515">
        <v>0</v>
      </c>
      <c r="H12" s="515">
        <v>0</v>
      </c>
      <c r="I12" s="515">
        <v>0</v>
      </c>
      <c r="J12" s="515">
        <v>0</v>
      </c>
      <c r="K12" s="524" t="s">
        <v>138</v>
      </c>
      <c r="L12" s="516"/>
    </row>
    <row r="13" spans="1:12" ht="34.5">
      <c r="A13" s="665"/>
      <c r="B13" s="533" t="s">
        <v>366</v>
      </c>
      <c r="C13" s="534">
        <v>-1.67</v>
      </c>
      <c r="D13" s="534">
        <v>-0.97</v>
      </c>
      <c r="E13" s="534">
        <v>0</v>
      </c>
      <c r="F13" s="534">
        <v>0</v>
      </c>
      <c r="G13" s="534">
        <v>0</v>
      </c>
      <c r="H13" s="534">
        <v>0</v>
      </c>
      <c r="I13" s="535">
        <v>-1.67</v>
      </c>
      <c r="J13" s="535">
        <v>-0.97</v>
      </c>
      <c r="K13" s="536">
        <v>0</v>
      </c>
      <c r="L13" s="514"/>
    </row>
    <row r="14" spans="1:12" ht="34.5">
      <c r="A14" s="666" t="s">
        <v>367</v>
      </c>
      <c r="B14" s="667"/>
      <c r="C14" s="537">
        <v>-0.618908</v>
      </c>
      <c r="D14" s="537">
        <v>0.08109199999999994</v>
      </c>
      <c r="E14" s="537">
        <v>0.4968</v>
      </c>
      <c r="F14" s="537">
        <v>0.4968</v>
      </c>
      <c r="G14" s="537">
        <v>0</v>
      </c>
      <c r="H14" s="537">
        <v>0</v>
      </c>
      <c r="I14" s="538">
        <v>-0.618908</v>
      </c>
      <c r="J14" s="538">
        <v>0.08109199999999994</v>
      </c>
      <c r="K14" s="539">
        <v>4</v>
      </c>
      <c r="L14" s="514"/>
    </row>
    <row r="15" spans="1:12" ht="34.5">
      <c r="A15" s="540" t="s">
        <v>370</v>
      </c>
      <c r="B15" s="668"/>
      <c r="C15" s="668"/>
      <c r="D15" s="668"/>
      <c r="E15" s="668"/>
      <c r="F15" s="541"/>
      <c r="G15" s="542"/>
      <c r="H15" s="542"/>
      <c r="I15" s="543"/>
      <c r="J15" s="543"/>
      <c r="K15" s="543"/>
      <c r="L15" s="544"/>
    </row>
    <row r="16" spans="1:12" ht="34.5">
      <c r="A16" s="545" t="s">
        <v>372</v>
      </c>
      <c r="B16" s="545"/>
      <c r="C16" s="545"/>
      <c r="D16" s="545"/>
      <c r="E16" s="545"/>
      <c r="F16" s="545"/>
      <c r="G16" s="546"/>
      <c r="H16" s="547"/>
      <c r="I16" s="547"/>
      <c r="J16" s="547"/>
      <c r="K16" s="547"/>
      <c r="L16" s="547"/>
    </row>
    <row r="17" spans="1:12" ht="34.5">
      <c r="A17" s="548" t="s">
        <v>400</v>
      </c>
      <c r="B17" s="518"/>
      <c r="C17" s="518"/>
      <c r="D17" s="518"/>
      <c r="E17" s="518"/>
      <c r="F17" s="518"/>
      <c r="G17" s="518"/>
      <c r="H17" s="518"/>
      <c r="I17" s="549"/>
      <c r="J17" s="550"/>
      <c r="K17" s="550"/>
      <c r="L17" s="551"/>
    </row>
    <row r="18" spans="1:12" ht="31.5">
      <c r="A18" s="282"/>
      <c r="B18" s="282"/>
      <c r="C18" s="282"/>
      <c r="D18" s="282"/>
      <c r="E18" s="282"/>
      <c r="F18" s="282"/>
      <c r="G18" s="282"/>
      <c r="H18" s="283"/>
      <c r="I18" s="284"/>
      <c r="J18" s="277"/>
      <c r="K18" s="277"/>
      <c r="L18" s="239"/>
    </row>
    <row r="19" spans="1:12" ht="44.25" customHeight="1">
      <c r="A19" s="282"/>
      <c r="B19" s="282"/>
      <c r="C19" s="282"/>
      <c r="D19" s="282"/>
      <c r="E19" s="282"/>
      <c r="F19" s="282"/>
      <c r="G19" s="282"/>
      <c r="H19" s="283"/>
      <c r="I19" s="284"/>
      <c r="J19" s="277"/>
      <c r="K19" s="277"/>
      <c r="L19" s="239"/>
    </row>
    <row r="20" spans="1:12" ht="37.5">
      <c r="A20" s="359"/>
      <c r="B20" s="286"/>
      <c r="C20" s="286"/>
      <c r="D20" s="286"/>
      <c r="E20" s="282"/>
      <c r="F20" s="282"/>
      <c r="G20" s="282"/>
      <c r="H20" s="287"/>
      <c r="I20" s="288"/>
      <c r="J20" s="277"/>
      <c r="K20" s="277"/>
      <c r="L20" s="239"/>
    </row>
    <row r="21" spans="11:13" ht="31.5">
      <c r="K21" s="277"/>
      <c r="L21" s="277"/>
      <c r="M21" s="239"/>
    </row>
    <row r="22" spans="11:13" ht="31.5">
      <c r="K22" s="277"/>
      <c r="L22" s="277"/>
      <c r="M22" s="239"/>
    </row>
  </sheetData>
  <sheetProtection/>
  <mergeCells count="11">
    <mergeCell ref="I3:J3"/>
    <mergeCell ref="L3:L4"/>
    <mergeCell ref="A5:A9"/>
    <mergeCell ref="A10:A13"/>
    <mergeCell ref="A14:B14"/>
    <mergeCell ref="B15:E15"/>
    <mergeCell ref="A1:L1"/>
    <mergeCell ref="A3:B4"/>
    <mergeCell ref="C3:D3"/>
    <mergeCell ref="E3:F3"/>
    <mergeCell ref="G3:H3"/>
  </mergeCells>
  <conditionalFormatting sqref="C5:C13 E5:E13 G5:G13 I5:I13">
    <cfRule type="cellIs" priority="17" dxfId="34" operator="lessThan" stopIfTrue="1">
      <formula>0</formula>
    </cfRule>
  </conditionalFormatting>
  <conditionalFormatting sqref="A3:L16">
    <cfRule type="cellIs" priority="16" dxfId="34" operator="lessThan" stopIfTrue="1">
      <formula>0</formula>
    </cfRule>
  </conditionalFormatting>
  <conditionalFormatting sqref="D5:D13">
    <cfRule type="cellIs" priority="15" dxfId="34" operator="lessThan" stopIfTrue="1">
      <formula>0</formula>
    </cfRule>
  </conditionalFormatting>
  <conditionalFormatting sqref="D5:D14">
    <cfRule type="cellIs" priority="14" dxfId="34" operator="lessThan" stopIfTrue="1">
      <formula>0</formula>
    </cfRule>
  </conditionalFormatting>
  <conditionalFormatting sqref="F5:F13">
    <cfRule type="cellIs" priority="13" dxfId="34" operator="lessThan" stopIfTrue="1">
      <formula>0</formula>
    </cfRule>
  </conditionalFormatting>
  <conditionalFormatting sqref="F5:F14">
    <cfRule type="cellIs" priority="12" dxfId="34" operator="lessThan" stopIfTrue="1">
      <formula>0</formula>
    </cfRule>
  </conditionalFormatting>
  <conditionalFormatting sqref="H5:H13">
    <cfRule type="cellIs" priority="11" dxfId="34" operator="lessThan" stopIfTrue="1">
      <formula>0</formula>
    </cfRule>
  </conditionalFormatting>
  <conditionalFormatting sqref="H5:H14">
    <cfRule type="cellIs" priority="10" dxfId="34" operator="lessThan" stopIfTrue="1">
      <formula>0</formula>
    </cfRule>
  </conditionalFormatting>
  <conditionalFormatting sqref="J5:J13">
    <cfRule type="cellIs" priority="9" dxfId="34" operator="lessThan" stopIfTrue="1">
      <formula>0</formula>
    </cfRule>
  </conditionalFormatting>
  <conditionalFormatting sqref="J5:J14">
    <cfRule type="cellIs" priority="8" dxfId="34" operator="lessThan" stopIfTrue="1">
      <formula>0</formula>
    </cfRule>
  </conditionalFormatting>
  <conditionalFormatting sqref="D5:D13">
    <cfRule type="cellIs" priority="7" dxfId="34" operator="lessThan" stopIfTrue="1">
      <formula>0</formula>
    </cfRule>
  </conditionalFormatting>
  <conditionalFormatting sqref="F5:F13">
    <cfRule type="cellIs" priority="6" dxfId="34" operator="lessThan" stopIfTrue="1">
      <formula>0</formula>
    </cfRule>
  </conditionalFormatting>
  <conditionalFormatting sqref="H5:H13">
    <cfRule type="cellIs" priority="5" dxfId="34" operator="lessThan" stopIfTrue="1">
      <formula>0</formula>
    </cfRule>
  </conditionalFormatting>
  <conditionalFormatting sqref="J5:J13">
    <cfRule type="cellIs" priority="4" dxfId="34" operator="lessThan" stopIfTrue="1">
      <formula>0</formula>
    </cfRule>
  </conditionalFormatting>
  <conditionalFormatting sqref="L7:L14">
    <cfRule type="cellIs" priority="3" dxfId="34" operator="lessThan" stopIfTrue="1">
      <formula>0</formula>
    </cfRule>
  </conditionalFormatting>
  <conditionalFormatting sqref="L7:L14">
    <cfRule type="cellIs" priority="2" dxfId="34" operator="lessThan" stopIfTrue="1">
      <formula>0</formula>
    </cfRule>
  </conditionalFormatting>
  <conditionalFormatting sqref="L7:L14">
    <cfRule type="cellIs" priority="1" dxfId="34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PC;Swoc11</dc:creator>
  <cp:keywords/>
  <dc:description/>
  <cp:lastModifiedBy>Com</cp:lastModifiedBy>
  <cp:lastPrinted>2018-06-25T03:47:23Z</cp:lastPrinted>
  <dcterms:created xsi:type="dcterms:W3CDTF">2012-10-25T02:36:03Z</dcterms:created>
  <dcterms:modified xsi:type="dcterms:W3CDTF">2018-07-12T03:20:13Z</dcterms:modified>
  <cp:category/>
  <cp:version/>
  <cp:contentType/>
  <cp:contentStatus/>
</cp:coreProperties>
</file>